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2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<sst xmlns="http://schemas.openxmlformats.org/spreadsheetml/2006/main" count="674" uniqueCount="460">
  <si>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</si>
  <si>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</si>
  <si>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</si>
  <si>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</si>
  <si>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</si>
  <si>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</si>
  <si>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</si>
  <si>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</si>
  <si>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</si>
  <si>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</si>
  <si>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</si>
  <si>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</si>
  <si>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</si>
  <si>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</si>
  <si>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</si>
  <si>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</si>
  <si>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</si>
  <si>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</si>
  <si>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</si>
  <si>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</si>
  <si>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</si>
  <si>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</si>
  <si>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</si>
  <si>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</si>
  <si>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</si>
  <si>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</si>
  <si>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</si>
  <si>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</si>
  <si>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</si>
  <si>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</si>
  <si>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</si>
  <si>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</si>
  <si>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</si>
  <si>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</si>
  <si>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</si>
  <si>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</si>
  <si>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</si>
  <si>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</si>
  <si>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</si>
  <si>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</si>
  <si>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</si>
  <si>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</si>
  <si>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</si>
  <si>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</si>
  <si>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</si>
  <si>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</si>
  <si>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</si>
  <si>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</si>
  <si>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</si>
  <si>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</si>
  <si>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</si>
  <si>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</si>
  <si>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</si>
  <si>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</si>
  <si>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</si>
  <si>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</si>
  <si>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</si>
  <si>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</si>
  <si>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</si>
  <si>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</si>
  <si>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</si>
  <si>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</si>
  <si>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</si>
  <si>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</si>
  <si>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</si>
  <si>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</si>
  <si>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</si>
  <si>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</si>
  <si>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</si>
  <si>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</si>
  <si>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</si>
  <si>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</si>
  <si>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</si>
  <si>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</si>
  <si>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</si>
  <si>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</si>
  <si>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</si>
  <si>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</si>
  <si>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</si>
  <si>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</si>
  <si>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</si>
  <si>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</si>
  <si>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</si>
  <si>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</si>
  <si>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</si>
  <si>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</si>
  <si>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</si>
  <si>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</si>
  <si>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</si>
  <si>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</si>
  <si>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</si>
  <si>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</si>
  <si>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</si>
  <si>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</si>
  <si>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</si>
  <si>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</si>
  <si>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</si>
  <si>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</si>
  <si>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</si>
  <si>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</si>
  <si>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</si>
  <si>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</si>
  <si>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</si>
  <si>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</si>
  <si>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</si>
  <si>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</si>
  <si>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</si>
  <si>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</si>
  <si>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</si>
  <si>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</si>
  <si>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</si>
  <si>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</si>
  <si>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</si>
  <si>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</si>
  <si>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</si>
  <si>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</si>
  <si>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</si>
  <si>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</si>
  <si>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</si>
  <si>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</si>
  <si>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</si>
  <si>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</si>
  <si>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</si>
  <si>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</si>
  <si>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</si>
  <si>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</si>
  <si>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</si>
  <si>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</si>
  <si>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</si>
  <si>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</si>
  <si>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</si>
  <si>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</si>
  <si>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</si>
  <si>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</si>
  <si>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</si>
  <si>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</si>
  <si>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</si>
  <si>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</si>
  <si>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</si>
  <si>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</si>
  <si>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</si>
  <si>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</si>
  <si>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</si>
  <si>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</si>
  <si>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</si>
  <si>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</si>
  <si>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</si>
  <si>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</si>
  <si>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</si>
  <si>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</si>
  <si>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</si>
  <si>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</si>
  <si>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</si>
  <si>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</si>
  <si>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</si>
  <si>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</si>
  <si>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</si>
  <si>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</si>
  <si>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</si>
  <si>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</si>
  <si>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</si>
  <si>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</si>
  <si>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</si>
  <si>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</si>
  <si>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</si>
  <si>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</si>
  <si>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</si>
  <si>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</si>
  <si>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</si>
  <si>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</si>
  <si>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</si>
  <si>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</si>
  <si>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</si>
  <si>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</si>
  <si>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</si>
  <si>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</si>
  <si>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</si>
  <si>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</si>
  <si>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</si>
  <si>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</si>
  <si>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</si>
  <si>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</si>
  <si>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</si>
  <si>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</si>
  <si>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</si>
  <si>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</si>
  <si>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</si>
  <si>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</si>
  <si>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</si>
  <si>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</si>
  <si>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</si>
  <si>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</si>
  <si>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</si>
  <si>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</si>
  <si>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</si>
  <si>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</si>
  <si>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</si>
  <si>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</si>
  <si>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</si>
  <si>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</si>
  <si>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</si>
  <si>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</si>
  <si>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</si>
  <si>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</si>
  <si>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</si>
  <si>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</si>
  <si>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</si>
  <si>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</si>
  <si>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</si>
  <si>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</si>
  <si>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</si>
  <si>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</si>
  <si>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</si>
  <si>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</si>
  <si>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</si>
  <si>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</si>
  <si>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</si>
  <si>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</si>
  <si>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</si>
  <si>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</si>
  <si>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</si>
  <si>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</si>
  <si>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</si>
  <si>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</si>
  <si>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</si>
  <si>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</si>
  <si>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</si>
  <si>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</si>
  <si>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</si>
  <si>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</si>
  <si>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</si>
  <si>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</si>
  <si>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</si>
  <si>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</si>
  <si>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</si>
  <si>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</si>
  <si>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</si>
  <si>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</si>
  <si>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</si>
  <si>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</si>
  <si>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</si>
  <si>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</si>
  <si>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</si>
  <si>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</si>
  <si>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</si>
  <si>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</si>
  <si>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</si>
  <si>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</si>
  <si>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</si>
  <si>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</si>
  <si>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</si>
  <si>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</si>
  <si>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</si>
  <si>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</si>
  <si>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</si>
  <si>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</si>
  <si>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</si>
  <si>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</si>
  <si>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</si>
  <si>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</si>
  <si>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</si>
  <si>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</si>
  <si>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</si>
  <si>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</si>
  <si>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</si>
  <si>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</si>
  <si>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</si>
  <si>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</si>
  <si>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</si>
  <si>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</si>
  <si>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</si>
  <si>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</si>
  <si>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</si>
  <si>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</si>
  <si>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</si>
  <si>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</si>
  <si>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</si>
  <si>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</si>
  <si>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</si>
  <si>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</si>
  <si>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</si>
  <si>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</si>
  <si>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</si>
  <si>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</si>
  <si>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</si>
  <si>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</si>
  <si>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</si>
  <si>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</si>
  <si>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</si>
  <si>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</si>
  <si>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</si>
  <si>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</si>
  <si>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</si>
  <si>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</si>
  <si>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</si>
  <si>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</si>
  <si>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</si>
  <si>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</si>
  <si>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</si>
  <si>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</si>
  <si>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</si>
  <si>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</si>
  <si>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</si>
  <si>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</si>
  <si>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</si>
  <si>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</si>
  <si>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</si>
  <si>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</si>
  <si>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</si>
  <si>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</si>
  <si>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</si>
  <si>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</si>
  <si>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</si>
  <si>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</si>
  <si>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</si>
  <si>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</si>
  <si>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</si>
  <si>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</si>
  <si>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</si>
  <si>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</si>
  <si>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</si>
  <si>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</si>
  <si>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</si>
  <si>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</si>
  <si>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</si>
  <si>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</si>
  <si>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</si>
  <si>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</si>
  <si>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</si>
  <si>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</si>
  <si>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</si>
  <si>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</si>
  <si>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</si>
  <si>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</si>
  <si>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</si>
  <si>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</si>
  <si>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</si>
  <si>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</si>
  <si>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</si>
  <si>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</si>
  <si>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</si>
  <si>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</si>
  <si>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</si>
  <si>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</si>
  <si>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</si>
  <si>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</si>
  <si>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</si>
  <si>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</si>
  <si>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</si>
  <si>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</si>
  <si>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</si>
  <si>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</si>
  <si>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</si>
  <si>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</si>
  <si>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</si>
  <si>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</si>
  <si>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</si>
  <si>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</si>
  <si>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</si>
  <si>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</si>
  <si>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</si>
  <si>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</si>
  <si>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</si>
  <si>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</si>
  <si>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</si>
  <si>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</si>
  <si>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</si>
  <si>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</si>
  <si>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</si>
  <si>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</si>
  <si>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</si>
  <si>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</si>
  <si>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</si>
  <si>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</si>
  <si>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</si>
  <si>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</si>
  <si>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</si>
  <si>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</si>
  <si>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</si>
  <si>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</si>
  <si>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</si>
  <si>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</si>
  <si>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</si>
  <si>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</si>
  <si>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</si>
  <si>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</si>
  <si>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</si>
  <si>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</si>
  <si>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</si>
  <si>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</si>
  <si>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</si>
  <si>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</si>
  <si>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</si>
  <si>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</si>
  <si>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</si>
  <si>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</si>
  <si>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</si>
  <si>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</si>
  <si>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</si>
  <si>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</si>
  <si>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</si>
  <si>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</si>
  <si>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</si>
  <si>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</si>
  <si>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</si>
  <si>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</si>
  <si>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</si>
  <si>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</si>
  <si>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</si>
  <si>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</si>
  <si>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</si>
  <si>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</si>
  <si>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</si>
  <si>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</si>
  <si>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</si>
  <si>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</si>
  <si>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</si>
  <si>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</si>
  <si>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</si>
  <si>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</si>
  <si>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</si>
  <si>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</si>
  <si>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</si>
  <si>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</si>
  <si>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</si>
  <si>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</si>
  <si>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</si>
  <si>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</si>
  <si>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</si>
  <si>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</si>
  <si>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</si>
  <si>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</si>
  <si>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</si>
  <si>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</si>
  <si>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</si>
  <si>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</si>
  <si>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</si>
  <si>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</si>
  <si>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</si>
  <si>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</si>
  <si>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</si>
  <si>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</si>
  <si>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</si>
  <si>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</si>
  <si>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</si>
  <si>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</si>
  <si>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</si>
  <si>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</si>
  <si>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</si>
  <si>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</si>
  <si>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</si>
  <si>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</si>
  <si>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</si>
  <si>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</si>
  <si>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</si>
  <si>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5309</t>
  </si>
  <si>
    <t>Долни Чифлик</t>
  </si>
  <si>
    <t>rss1@abv.bg</t>
  </si>
  <si>
    <t>Николинка Иванова</t>
  </si>
  <si>
    <t>Красимира Анастасова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</si>
</sst>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1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5" borderId="0" applyNumberFormat="0" applyBorder="0" applyAlignment="0" applyProtection="0"/>
    <xf numFmtId="0" fontId="130" fillId="16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0" fillId="20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27" borderId="2" applyNumberFormat="0" applyAlignment="0" applyProtection="0"/>
    <xf numFmtId="0" fontId="132" fillId="28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7" fillId="29" borderId="6" applyNumberFormat="0" applyAlignment="0" applyProtection="0"/>
    <xf numFmtId="0" fontId="138" fillId="29" borderId="2" applyNumberFormat="0" applyAlignment="0" applyProtection="0"/>
    <xf numFmtId="0" fontId="139" fillId="30" borderId="7" applyNumberFormat="0" applyAlignment="0" applyProtection="0"/>
    <xf numFmtId="0" fontId="140" fillId="31" borderId="0" applyNumberFormat="0" applyBorder="0" applyAlignment="0" applyProtection="0"/>
    <xf numFmtId="0" fontId="141" fillId="32" borderId="0" applyNumberFormat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5" fillId="0" borderId="8" applyNumberFormat="0" applyFill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8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8" fillId="26" borderId="0" xfId="38" applyFont="1" applyFill="1" applyAlignment="1" applyProtection="1">
      <alignment horizontal="right"/>
      <protection/>
    </xf>
    <xf numFmtId="0" fontId="149" fillId="26" borderId="0" xfId="38" applyFont="1" applyFill="1" applyBorder="1" applyAlignment="1" applyProtection="1">
      <alignment horizontal="center"/>
      <protection/>
    </xf>
    <xf numFmtId="168" fontId="150" fillId="26" borderId="0" xfId="41" applyNumberFormat="1" applyFont="1" applyFill="1" applyAlignment="1" applyProtection="1">
      <alignment/>
      <protection/>
    </xf>
    <xf numFmtId="0" fontId="148" fillId="26" borderId="0" xfId="33" applyFont="1" applyFill="1" applyAlignment="1" applyProtection="1" quotePrefix="1">
      <alignment/>
      <protection/>
    </xf>
    <xf numFmtId="0" fontId="150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7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7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9" fontId="8" fillId="38" borderId="0" xfId="33" applyNumberFormat="1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0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0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4" fontId="151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2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9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3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41" applyNumberFormat="1" applyFont="1" applyFill="1" applyAlignment="1" applyProtection="1">
      <alignment/>
      <protection/>
    </xf>
    <xf numFmtId="176" fontId="14" fillId="37" borderId="0" xfId="40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4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2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29" fillId="26" borderId="26" xfId="0" applyNumberFormat="1" applyFont="1" applyFill="1" applyBorder="1" applyAlignment="1" applyProtection="1">
      <alignment horizontal="center"/>
      <protection/>
    </xf>
    <xf numFmtId="168" fontId="12" fillId="26" borderId="26" xfId="0" applyNumberFormat="1" applyFont="1" applyFill="1" applyBorder="1" applyAlignment="1" applyProtection="1">
      <alignment horizontal="center"/>
      <protection/>
    </xf>
    <xf numFmtId="168" fontId="29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55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2" borderId="0" xfId="41" applyNumberFormat="1" applyFont="1" applyFill="1" applyBorder="1" applyAlignment="1" applyProtection="1">
      <alignment/>
      <protection/>
    </xf>
    <xf numFmtId="38" fontId="9" fillId="42" borderId="0" xfId="41" applyNumberFormat="1" applyFont="1" applyFill="1" applyBorder="1" applyAlignment="1" applyProtection="1">
      <alignment/>
      <protection/>
    </xf>
    <xf numFmtId="38" fontId="15" fillId="38" borderId="29" xfId="41" applyNumberFormat="1" applyFont="1" applyFill="1" applyBorder="1" applyAlignment="1" applyProtection="1">
      <alignment/>
      <protection/>
    </xf>
    <xf numFmtId="38" fontId="8" fillId="33" borderId="29" xfId="41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41" applyNumberFormat="1" applyFont="1" applyFill="1" applyBorder="1" applyAlignment="1" applyProtection="1">
      <alignment/>
      <protection/>
    </xf>
    <xf numFmtId="38" fontId="9" fillId="42" borderId="29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29" xfId="41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41" applyNumberFormat="1" applyFont="1" applyFill="1" applyBorder="1" applyAlignment="1" applyProtection="1">
      <alignment/>
      <protection/>
    </xf>
    <xf numFmtId="38" fontId="8" fillId="43" borderId="42" xfId="41" applyNumberFormat="1" applyFont="1" applyFill="1" applyBorder="1" applyAlignment="1" applyProtection="1">
      <alignment/>
      <protection/>
    </xf>
    <xf numFmtId="38" fontId="8" fillId="43" borderId="43" xfId="41" applyNumberFormat="1" applyFont="1" applyFill="1" applyBorder="1" applyAlignment="1" applyProtection="1">
      <alignment/>
      <protection/>
    </xf>
    <xf numFmtId="38" fontId="8" fillId="44" borderId="41" xfId="41" applyNumberFormat="1" applyFont="1" applyFill="1" applyBorder="1" applyAlignment="1" applyProtection="1">
      <alignment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33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44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1" fillId="42" borderId="52" xfId="41" applyNumberFormat="1" applyFont="1" applyFill="1" applyBorder="1" applyAlignment="1" applyProtection="1">
      <alignment/>
      <protection/>
    </xf>
    <xf numFmtId="38" fontId="21" fillId="42" borderId="53" xfId="41" applyNumberFormat="1" applyFont="1" applyFill="1" applyBorder="1" applyAlignment="1" applyProtection="1">
      <alignment/>
      <protection/>
    </xf>
    <xf numFmtId="38" fontId="21" fillId="42" borderId="46" xfId="41" applyNumberFormat="1" applyFont="1" applyFill="1" applyBorder="1" applyAlignment="1" applyProtection="1">
      <alignment/>
      <protection/>
    </xf>
    <xf numFmtId="38" fontId="21" fillId="42" borderId="47" xfId="41" applyNumberFormat="1" applyFont="1" applyFill="1" applyBorder="1" applyAlignment="1" applyProtection="1">
      <alignment/>
      <protection/>
    </xf>
    <xf numFmtId="38" fontId="21" fillId="42" borderId="48" xfId="41" applyNumberFormat="1" applyFont="1" applyFill="1" applyBorder="1" applyAlignment="1" applyProtection="1">
      <alignment/>
      <protection/>
    </xf>
    <xf numFmtId="38" fontId="21" fillId="42" borderId="4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1" xfId="41" applyNumberFormat="1" applyFont="1" applyFill="1" applyBorder="1" applyAlignment="1" applyProtection="1">
      <alignment/>
      <protection/>
    </xf>
    <xf numFmtId="38" fontId="21" fillId="42" borderId="42" xfId="41" applyNumberFormat="1" applyFont="1" applyFill="1" applyBorder="1" applyAlignment="1" applyProtection="1">
      <alignment/>
      <protection/>
    </xf>
    <xf numFmtId="38" fontId="21" fillId="42" borderId="43" xfId="41" applyNumberFormat="1" applyFont="1" applyFill="1" applyBorder="1" applyAlignment="1" applyProtection="1">
      <alignment/>
      <protection/>
    </xf>
    <xf numFmtId="38" fontId="9" fillId="45" borderId="55" xfId="41" applyNumberFormat="1" applyFont="1" applyFill="1" applyBorder="1" applyAlignment="1" applyProtection="1">
      <alignment/>
      <protection/>
    </xf>
    <xf numFmtId="38" fontId="9" fillId="45" borderId="56" xfId="41" applyNumberFormat="1" applyFont="1" applyFill="1" applyBorder="1" applyAlignment="1" applyProtection="1">
      <alignment/>
      <protection/>
    </xf>
    <xf numFmtId="38" fontId="9" fillId="33" borderId="55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77" fontId="156" fillId="33" borderId="26" xfId="0" applyNumberFormat="1" applyFont="1" applyFill="1" applyBorder="1" applyAlignment="1" applyProtection="1">
      <alignment horizontal="center"/>
      <protection locked="0"/>
    </xf>
    <xf numFmtId="177" fontId="156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15" fillId="33" borderId="60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8" fillId="33" borderId="60" xfId="41" applyNumberFormat="1" applyFont="1" applyFill="1" applyBorder="1" applyAlignment="1" applyProtection="1">
      <alignment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8" fillId="42" borderId="54" xfId="41" applyNumberFormat="1" applyFont="1" applyFill="1" applyBorder="1" applyAlignment="1" applyProtection="1">
      <alignment/>
      <protection/>
    </xf>
    <xf numFmtId="38" fontId="9" fillId="42" borderId="61" xfId="41" applyNumberFormat="1" applyFont="1" applyFill="1" applyBorder="1" applyAlignment="1" applyProtection="1">
      <alignment/>
      <protection/>
    </xf>
    <xf numFmtId="38" fontId="9" fillId="42" borderId="58" xfId="41" applyNumberFormat="1" applyFont="1" applyFill="1" applyBorder="1" applyAlignment="1" applyProtection="1">
      <alignment/>
      <protection/>
    </xf>
    <xf numFmtId="38" fontId="9" fillId="42" borderId="62" xfId="41" applyNumberFormat="1" applyFont="1" applyFill="1" applyBorder="1" applyAlignment="1" applyProtection="1">
      <alignment/>
      <protection/>
    </xf>
    <xf numFmtId="38" fontId="21" fillId="42" borderId="50" xfId="41" applyNumberFormat="1" applyFont="1" applyFill="1" applyBorder="1" applyAlignment="1" applyProtection="1">
      <alignment/>
      <protection/>
    </xf>
    <xf numFmtId="38" fontId="21" fillId="42" borderId="58" xfId="41" applyNumberFormat="1" applyFont="1" applyFill="1" applyBorder="1" applyAlignment="1" applyProtection="1">
      <alignment/>
      <protection/>
    </xf>
    <xf numFmtId="38" fontId="21" fillId="42" borderId="59" xfId="41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1" fillId="42" borderId="41" xfId="41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157" fillId="45" borderId="62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7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26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26" borderId="10" xfId="0" applyNumberFormat="1" applyFont="1" applyFill="1" applyBorder="1" applyAlignment="1" applyProtection="1">
      <alignment/>
      <protection/>
    </xf>
    <xf numFmtId="178" fontId="4" fillId="26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26" borderId="10" xfId="0" applyNumberFormat="1" applyFont="1" applyFill="1" applyBorder="1" applyAlignment="1" applyProtection="1">
      <alignment/>
      <protection locked="0"/>
    </xf>
    <xf numFmtId="178" fontId="4" fillId="26" borderId="10" xfId="0" applyNumberFormat="1" applyFont="1" applyFill="1" applyBorder="1" applyAlignment="1" applyProtection="1">
      <alignment/>
      <protection locked="0"/>
    </xf>
    <xf numFmtId="178" fontId="29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29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29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29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29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29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29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29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58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1" xfId="36" applyFont="1" applyFill="1" applyBorder="1" applyAlignment="1" applyProtection="1" quotePrefix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3" fillId="33" borderId="50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38" fontId="8" fillId="42" borderId="54" xfId="41" applyNumberFormat="1" applyFont="1" applyFill="1" applyBorder="1" applyAlignment="1" applyProtection="1">
      <alignment horizontal="center"/>
      <protection/>
    </xf>
    <xf numFmtId="38" fontId="8" fillId="42" borderId="19" xfId="41" applyNumberFormat="1" applyFont="1" applyFill="1" applyBorder="1" applyAlignment="1" applyProtection="1">
      <alignment horizontal="center"/>
      <protection/>
    </xf>
    <xf numFmtId="38" fontId="8" fillId="42" borderId="51" xfId="41" applyNumberFormat="1" applyFont="1" applyFill="1" applyBorder="1" applyAlignment="1" applyProtection="1">
      <alignment horizontal="center"/>
      <protection/>
    </xf>
    <xf numFmtId="38" fontId="9" fillId="42" borderId="61" xfId="41" applyNumberFormat="1" applyFont="1" applyFill="1" applyBorder="1" applyAlignment="1" applyProtection="1">
      <alignment horizontal="center"/>
      <protection/>
    </xf>
    <xf numFmtId="38" fontId="9" fillId="42" borderId="44" xfId="41" applyNumberFormat="1" applyFont="1" applyFill="1" applyBorder="1" applyAlignment="1" applyProtection="1">
      <alignment horizontal="center"/>
      <protection/>
    </xf>
    <xf numFmtId="38" fontId="9" fillId="42" borderId="45" xfId="41" applyNumberFormat="1" applyFont="1" applyFill="1" applyBorder="1" applyAlignment="1" applyProtection="1">
      <alignment horizontal="center"/>
      <protection/>
    </xf>
    <xf numFmtId="38" fontId="9" fillId="42" borderId="58" xfId="41" applyNumberFormat="1" applyFont="1" applyFill="1" applyBorder="1" applyAlignment="1" applyProtection="1">
      <alignment horizontal="center"/>
      <protection/>
    </xf>
    <xf numFmtId="38" fontId="9" fillId="42" borderId="46" xfId="41" applyNumberFormat="1" applyFont="1" applyFill="1" applyBorder="1" applyAlignment="1" applyProtection="1">
      <alignment horizontal="center"/>
      <protection/>
    </xf>
    <xf numFmtId="38" fontId="9" fillId="42" borderId="47" xfId="41" applyNumberFormat="1" applyFont="1" applyFill="1" applyBorder="1" applyAlignment="1" applyProtection="1">
      <alignment horizontal="center"/>
      <protection/>
    </xf>
    <xf numFmtId="38" fontId="9" fillId="42" borderId="62" xfId="41" applyNumberFormat="1" applyFont="1" applyFill="1" applyBorder="1" applyAlignment="1" applyProtection="1">
      <alignment horizontal="center"/>
      <protection/>
    </xf>
    <xf numFmtId="38" fontId="9" fillId="42" borderId="55" xfId="41" applyNumberFormat="1" applyFont="1" applyFill="1" applyBorder="1" applyAlignment="1" applyProtection="1">
      <alignment horizontal="center"/>
      <protection/>
    </xf>
    <xf numFmtId="38" fontId="9" fillId="42" borderId="56" xfId="41" applyNumberFormat="1" applyFont="1" applyFill="1" applyBorder="1" applyAlignment="1" applyProtection="1">
      <alignment horizontal="center"/>
      <protection/>
    </xf>
    <xf numFmtId="0" fontId="3" fillId="33" borderId="41" xfId="36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1" xfId="36" applyFont="1" applyFill="1" applyBorder="1" applyAlignment="1" applyProtection="1">
      <alignment horizontal="center"/>
      <protection/>
    </xf>
    <xf numFmtId="38" fontId="21" fillId="42" borderId="41" xfId="41" applyNumberFormat="1" applyFont="1" applyFill="1" applyBorder="1" applyAlignment="1" applyProtection="1">
      <alignment horizontal="center"/>
      <protection/>
    </xf>
    <xf numFmtId="38" fontId="21" fillId="42" borderId="42" xfId="41" applyNumberFormat="1" applyFont="1" applyFill="1" applyBorder="1" applyAlignment="1" applyProtection="1">
      <alignment horizontal="center"/>
      <protection/>
    </xf>
    <xf numFmtId="38" fontId="21" fillId="42" borderId="43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1" xfId="41" applyNumberFormat="1" applyFont="1" applyFill="1" applyBorder="1" applyAlignment="1" applyProtection="1">
      <alignment horizontal="center"/>
      <protection/>
    </xf>
    <xf numFmtId="3" fontId="11" fillId="33" borderId="62" xfId="36" applyNumberFormat="1" applyFont="1" applyFill="1" applyBorder="1" applyAlignment="1" applyProtection="1">
      <alignment horizontal="center"/>
      <protection/>
    </xf>
    <xf numFmtId="3" fontId="11" fillId="33" borderId="55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0" fontId="5" fillId="39" borderId="66" xfId="36" applyFont="1" applyFill="1" applyBorder="1" applyAlignment="1" applyProtection="1">
      <alignment horizontal="left"/>
      <protection/>
    </xf>
    <xf numFmtId="0" fontId="5" fillId="39" borderId="35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168" fontId="5" fillId="39" borderId="65" xfId="36" applyNumberFormat="1" applyFont="1" applyFill="1" applyBorder="1" applyAlignment="1" applyProtection="1">
      <alignment horizontal="left"/>
      <protection/>
    </xf>
    <xf numFmtId="168" fontId="5" fillId="39" borderId="37" xfId="36" applyNumberFormat="1" applyFont="1" applyFill="1" applyBorder="1" applyAlignment="1" applyProtection="1">
      <alignment horizontal="left"/>
      <protection/>
    </xf>
    <xf numFmtId="168" fontId="5" fillId="39" borderId="38" xfId="36" applyNumberFormat="1" applyFont="1" applyFill="1" applyBorder="1" applyAlignment="1" applyProtection="1">
      <alignment horizontal="left"/>
      <protection/>
    </xf>
    <xf numFmtId="38" fontId="15" fillId="33" borderId="60" xfId="41" applyNumberFormat="1" applyFont="1" applyFill="1" applyBorder="1" applyAlignment="1" applyProtection="1">
      <alignment horizontal="left"/>
      <protection/>
    </xf>
    <xf numFmtId="38" fontId="15" fillId="33" borderId="29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44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60" xfId="41" applyNumberFormat="1" applyFont="1" applyFill="1" applyBorder="1" applyAlignment="1" applyProtection="1">
      <alignment horizontal="left"/>
      <protection/>
    </xf>
    <xf numFmtId="38" fontId="8" fillId="33" borderId="29" xfId="41" applyNumberFormat="1" applyFont="1" applyFill="1" applyBorder="1" applyAlignment="1" applyProtection="1">
      <alignment horizontal="left"/>
      <protection/>
    </xf>
    <xf numFmtId="0" fontId="159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1" fillId="26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4" fontId="160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26" borderId="81" xfId="0" applyNumberFormat="1" applyFont="1" applyFill="1" applyBorder="1" applyAlignment="1" applyProtection="1">
      <alignment/>
      <protection/>
    </xf>
    <xf numFmtId="178" fontId="3" fillId="26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3" fillId="39" borderId="101" xfId="0" applyNumberFormat="1" applyFont="1" applyFill="1" applyBorder="1" applyAlignment="1" applyProtection="1" quotePrefix="1">
      <alignment horizontal="center"/>
      <protection/>
    </xf>
    <xf numFmtId="185" fontId="159" fillId="40" borderId="101" xfId="0" applyNumberFormat="1" applyFont="1" applyFill="1" applyBorder="1" applyAlignment="1" applyProtection="1" quotePrefix="1">
      <alignment horizontal="center"/>
      <protection/>
    </xf>
    <xf numFmtId="185" fontId="160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8" fillId="38" borderId="103" xfId="0" applyNumberFormat="1" applyFont="1" applyFill="1" applyBorder="1" applyAlignment="1" applyProtection="1">
      <alignment horizontal="center"/>
      <protection/>
    </xf>
    <xf numFmtId="176" fontId="8" fillId="38" borderId="104" xfId="0" applyNumberFormat="1" applyFont="1" applyFill="1" applyBorder="1" applyAlignment="1" applyProtection="1">
      <alignment horizontal="center"/>
      <protection/>
    </xf>
    <xf numFmtId="176" fontId="161" fillId="38" borderId="103" xfId="0" applyNumberFormat="1" applyFont="1" applyFill="1" applyBorder="1" applyAlignment="1" applyProtection="1">
      <alignment horizontal="center"/>
      <protection/>
    </xf>
    <xf numFmtId="176" fontId="161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0" fillId="33" borderId="55" xfId="0" applyNumberFormat="1" applyFont="1" applyFill="1" applyBorder="1" applyAlignment="1" applyProtection="1">
      <alignment/>
      <protection/>
    </xf>
    <xf numFmtId="0" fontId="50" fillId="33" borderId="55" xfId="0" applyFont="1" applyFill="1" applyBorder="1" applyAlignment="1" applyProtection="1">
      <alignment/>
      <protection/>
    </xf>
    <xf numFmtId="168" fontId="162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29" fillId="42" borderId="107" xfId="0" applyNumberFormat="1" applyFont="1" applyFill="1" applyBorder="1" applyAlignment="1" applyProtection="1">
      <alignment/>
      <protection/>
    </xf>
    <xf numFmtId="178" fontId="29" fillId="42" borderId="91" xfId="0" applyNumberFormat="1" applyFont="1" applyFill="1" applyBorder="1" applyAlignment="1" applyProtection="1">
      <alignment/>
      <protection/>
    </xf>
    <xf numFmtId="178" fontId="29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29" fillId="42" borderId="110" xfId="0" applyNumberFormat="1" applyFont="1" applyFill="1" applyBorder="1" applyAlignment="1" applyProtection="1">
      <alignment/>
      <protection/>
    </xf>
    <xf numFmtId="178" fontId="12" fillId="42" borderId="109" xfId="36" applyNumberFormat="1" applyFont="1" applyFill="1" applyBorder="1" applyAlignment="1" applyProtection="1">
      <alignment/>
      <protection/>
    </xf>
    <xf numFmtId="0" fontId="163" fillId="47" borderId="0" xfId="37" applyFont="1" applyFill="1" applyBorder="1" applyAlignment="1" applyProtection="1">
      <alignment horizontal="center"/>
      <protection/>
    </xf>
    <xf numFmtId="168" fontId="162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0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0" fontId="164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4" fillId="35" borderId="0" xfId="40" applyFont="1" applyFill="1" applyBorder="1" applyAlignment="1" applyProtection="1">
      <alignment/>
      <protection/>
    </xf>
    <xf numFmtId="0" fontId="163" fillId="33" borderId="0" xfId="37" applyFont="1" applyFill="1" applyBorder="1" applyAlignment="1" applyProtection="1">
      <alignment horizontal="center"/>
      <protection/>
    </xf>
    <xf numFmtId="166" fontId="54" fillId="49" borderId="26" xfId="40" applyNumberFormat="1" applyFont="1" applyFill="1" applyBorder="1" applyAlignment="1" applyProtection="1">
      <alignment horizontal="center" vertical="center"/>
      <protection locked="0"/>
    </xf>
    <xf numFmtId="168" fontId="148" fillId="26" borderId="0" xfId="41" applyNumberFormat="1" applyFont="1" applyFill="1" applyAlignment="1" applyProtection="1">
      <alignment/>
      <protection/>
    </xf>
    <xf numFmtId="0" fontId="150" fillId="35" borderId="0" xfId="40" applyFont="1" applyFill="1" applyBorder="1" applyProtection="1">
      <alignment/>
      <protection/>
    </xf>
    <xf numFmtId="0" fontId="165" fillId="35" borderId="0" xfId="40" applyFont="1" applyFill="1" applyBorder="1" applyProtection="1">
      <alignment/>
      <protection/>
    </xf>
    <xf numFmtId="0" fontId="165" fillId="35" borderId="0" xfId="40" applyFont="1" applyFill="1" applyProtection="1">
      <alignment/>
      <protection/>
    </xf>
    <xf numFmtId="174" fontId="166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66" fontId="13" fillId="36" borderId="26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68" fontId="8" fillId="33" borderId="0" xfId="41" applyNumberFormat="1" applyFont="1" applyFill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6" fontId="167" fillId="33" borderId="26" xfId="40" applyNumberFormat="1" applyFont="1" applyFill="1" applyBorder="1" applyAlignment="1" applyProtection="1">
      <alignment horizontal="center" vertical="center"/>
      <protection/>
    </xf>
    <xf numFmtId="166" fontId="168" fillId="33" borderId="26" xfId="40" applyNumberFormat="1" applyFont="1" applyFill="1" applyBorder="1" applyAlignment="1" applyProtection="1">
      <alignment horizontal="center" vertical="center"/>
      <protection/>
    </xf>
    <xf numFmtId="0" fontId="9" fillId="33" borderId="26" xfId="40" applyNumberFormat="1" applyFont="1" applyFill="1" applyBorder="1" applyAlignment="1" applyProtection="1">
      <alignment horizontal="center" vertical="center"/>
      <protection/>
    </xf>
    <xf numFmtId="0" fontId="9" fillId="38" borderId="26" xfId="40" applyNumberFormat="1" applyFont="1" applyFill="1" applyBorder="1" applyAlignment="1" applyProtection="1">
      <alignment horizontal="center" vertical="center"/>
      <protection locked="0"/>
    </xf>
    <xf numFmtId="38" fontId="17" fillId="33" borderId="59" xfId="41" applyNumberFormat="1" applyFont="1" applyFill="1" applyBorder="1" applyAlignment="1" applyProtection="1">
      <alignment/>
      <protection/>
    </xf>
    <xf numFmtId="38" fontId="17" fillId="33" borderId="58" xfId="41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1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26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69" fillId="33" borderId="70" xfId="0" applyNumberFormat="1" applyFont="1" applyFill="1" applyBorder="1" applyAlignment="1" applyProtection="1" quotePrefix="1">
      <alignment/>
      <protection/>
    </xf>
    <xf numFmtId="168" fontId="170" fillId="33" borderId="70" xfId="0" applyNumberFormat="1" applyFont="1" applyFill="1" applyBorder="1" applyAlignment="1" applyProtection="1" quotePrefix="1">
      <alignment/>
      <protection/>
    </xf>
    <xf numFmtId="168" fontId="169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69" fillId="33" borderId="115" xfId="0" applyNumberFormat="1" applyFont="1" applyFill="1" applyBorder="1" applyAlignment="1" applyProtection="1" quotePrefix="1">
      <alignment/>
      <protection/>
    </xf>
    <xf numFmtId="168" fontId="169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8" fontId="169" fillId="26" borderId="115" xfId="0" applyNumberFormat="1" applyFont="1" applyFill="1" applyBorder="1" applyAlignment="1" applyProtection="1" quotePrefix="1">
      <alignment/>
      <protection/>
    </xf>
    <xf numFmtId="168" fontId="170" fillId="26" borderId="31" xfId="0" applyNumberFormat="1" applyFont="1" applyFill="1" applyBorder="1" applyAlignment="1" applyProtection="1" quotePrefix="1">
      <alignment/>
      <protection/>
    </xf>
    <xf numFmtId="168" fontId="169" fillId="33" borderId="85" xfId="0" applyNumberFormat="1" applyFont="1" applyFill="1" applyBorder="1" applyAlignment="1" applyProtection="1" quotePrefix="1">
      <alignment/>
      <protection/>
    </xf>
    <xf numFmtId="168" fontId="170" fillId="33" borderId="86" xfId="0" applyNumberFormat="1" applyFont="1" applyFill="1" applyBorder="1" applyAlignment="1" applyProtection="1" quotePrefix="1">
      <alignment/>
      <protection/>
    </xf>
    <xf numFmtId="168" fontId="170" fillId="33" borderId="31" xfId="0" applyNumberFormat="1" applyFont="1" applyFill="1" applyBorder="1" applyAlignment="1" applyProtection="1" quotePrefix="1">
      <alignment/>
      <protection/>
    </xf>
    <xf numFmtId="0" fontId="30" fillId="33" borderId="116" xfId="40" applyFont="1" applyFill="1" applyBorder="1" applyProtection="1">
      <alignment/>
      <protection/>
    </xf>
    <xf numFmtId="0" fontId="30" fillId="33" borderId="42" xfId="40" applyFont="1" applyFill="1" applyBorder="1" applyProtection="1">
      <alignment/>
      <protection/>
    </xf>
    <xf numFmtId="0" fontId="30" fillId="33" borderId="28" xfId="40" applyFont="1" applyFill="1" applyBorder="1" applyProtection="1">
      <alignment/>
      <protection/>
    </xf>
    <xf numFmtId="176" fontId="34" fillId="50" borderId="117" xfId="0" applyNumberFormat="1" applyFont="1" applyFill="1" applyBorder="1" applyAlignment="1" applyProtection="1">
      <alignment horizontal="center"/>
      <protection/>
    </xf>
    <xf numFmtId="176" fontId="35" fillId="41" borderId="117" xfId="0" applyNumberFormat="1" applyFont="1" applyFill="1" applyBorder="1" applyAlignment="1" applyProtection="1">
      <alignment horizontal="center"/>
      <protection/>
    </xf>
    <xf numFmtId="176" fontId="171" fillId="50" borderId="117" xfId="0" applyNumberFormat="1" applyFont="1" applyFill="1" applyBorder="1" applyAlignment="1" applyProtection="1">
      <alignment horizontal="center"/>
      <protection/>
    </xf>
    <xf numFmtId="176" fontId="172" fillId="41" borderId="117" xfId="0" applyNumberFormat="1" applyFont="1" applyFill="1" applyBorder="1" applyAlignment="1" applyProtection="1">
      <alignment horizontal="center"/>
      <protection/>
    </xf>
    <xf numFmtId="176" fontId="34" fillId="51" borderId="117" xfId="0" applyNumberFormat="1" applyFont="1" applyFill="1" applyBorder="1" applyAlignment="1" applyProtection="1">
      <alignment horizontal="center"/>
      <protection/>
    </xf>
    <xf numFmtId="176" fontId="35" fillId="51" borderId="117" xfId="0" applyNumberFormat="1" applyFont="1" applyFill="1" applyBorder="1" applyAlignment="1" applyProtection="1">
      <alignment horizontal="center"/>
      <protection/>
    </xf>
    <xf numFmtId="176" fontId="173" fillId="51" borderId="117" xfId="0" applyNumberFormat="1" applyFont="1" applyFill="1" applyBorder="1" applyAlignment="1" applyProtection="1">
      <alignment horizontal="center"/>
      <protection/>
    </xf>
    <xf numFmtId="176" fontId="172" fillId="51" borderId="117" xfId="0" applyNumberFormat="1" applyFont="1" applyFill="1" applyBorder="1" applyAlignment="1" applyProtection="1">
      <alignment horizontal="center"/>
      <protection/>
    </xf>
    <xf numFmtId="176" fontId="34" fillId="52" borderId="117" xfId="0" applyNumberFormat="1" applyFont="1" applyFill="1" applyBorder="1" applyAlignment="1" applyProtection="1">
      <alignment horizontal="center"/>
      <protection/>
    </xf>
    <xf numFmtId="176" fontId="35" fillId="52" borderId="117" xfId="0" applyNumberFormat="1" applyFont="1" applyFill="1" applyBorder="1" applyAlignment="1" applyProtection="1">
      <alignment horizontal="center"/>
      <protection/>
    </xf>
    <xf numFmtId="176" fontId="174" fillId="52" borderId="117" xfId="0" applyNumberFormat="1" applyFont="1" applyFill="1" applyBorder="1" applyAlignment="1" applyProtection="1">
      <alignment horizontal="center"/>
      <protection/>
    </xf>
    <xf numFmtId="176" fontId="175" fillId="52" borderId="117" xfId="0" applyNumberFormat="1" applyFont="1" applyFill="1" applyBorder="1" applyAlignment="1" applyProtection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176" fontId="8" fillId="38" borderId="119" xfId="0" applyNumberFormat="1" applyFont="1" applyFill="1" applyBorder="1" applyAlignment="1" applyProtection="1">
      <alignment horizontal="center"/>
      <protection/>
    </xf>
    <xf numFmtId="176" fontId="161" fillId="38" borderId="118" xfId="0" applyNumberFormat="1" applyFont="1" applyFill="1" applyBorder="1" applyAlignment="1" applyProtection="1">
      <alignment horizontal="center"/>
      <protection/>
    </xf>
    <xf numFmtId="176" fontId="161" fillId="38" borderId="119" xfId="0" applyNumberFormat="1" applyFont="1" applyFill="1" applyBorder="1" applyAlignment="1" applyProtection="1">
      <alignment horizontal="center"/>
      <protection/>
    </xf>
    <xf numFmtId="168" fontId="12" fillId="26" borderId="118" xfId="0" applyNumberFormat="1" applyFont="1" applyFill="1" applyBorder="1" applyAlignment="1" applyProtection="1">
      <alignment horizontal="center"/>
      <protection/>
    </xf>
    <xf numFmtId="168" fontId="29" fillId="26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29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1" applyNumberFormat="1" applyFont="1" applyFill="1" applyBorder="1" applyAlignment="1" applyProtection="1">
      <alignment/>
      <protection/>
    </xf>
    <xf numFmtId="38" fontId="9" fillId="42" borderId="43" xfId="41" applyNumberFormat="1" applyFont="1" applyFill="1" applyBorder="1" applyAlignment="1" applyProtection="1">
      <alignment/>
      <protection/>
    </xf>
    <xf numFmtId="38" fontId="176" fillId="42" borderId="41" xfId="41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29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29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29" fillId="42" borderId="10" xfId="0" applyNumberFormat="1" applyFont="1" applyFill="1" applyBorder="1" applyAlignment="1" applyProtection="1">
      <alignment/>
      <protection locked="0"/>
    </xf>
    <xf numFmtId="168" fontId="162" fillId="26" borderId="0" xfId="0" applyNumberFormat="1" applyFont="1" applyFill="1" applyBorder="1" applyAlignment="1" applyProtection="1" quotePrefix="1">
      <alignment horizontal="center"/>
      <protection/>
    </xf>
    <xf numFmtId="168" fontId="162" fillId="33" borderId="0" xfId="0" applyNumberFormat="1" applyFont="1" applyFill="1" applyBorder="1" applyAlignment="1" applyProtection="1" quotePrefix="1">
      <alignment horizontal="center"/>
      <protection/>
    </xf>
    <xf numFmtId="0" fontId="163" fillId="53" borderId="0" xfId="37" applyFont="1" applyFill="1" applyBorder="1" applyAlignment="1" applyProtection="1">
      <alignment horizontal="center"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1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1" xfId="41" applyNumberFormat="1" applyFont="1" applyFill="1" applyBorder="1" applyAlignment="1" applyProtection="1">
      <alignment horizontal="left"/>
      <protection/>
    </xf>
    <xf numFmtId="38" fontId="8" fillId="26" borderId="54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8" fontId="4" fillId="26" borderId="55" xfId="0" applyNumberFormat="1" applyFont="1" applyFill="1" applyBorder="1" applyAlignment="1" applyProtection="1">
      <alignment/>
      <protection/>
    </xf>
    <xf numFmtId="178" fontId="3" fillId="26" borderId="55" xfId="0" applyNumberFormat="1" applyFont="1" applyFill="1" applyBorder="1" applyAlignment="1" applyProtection="1">
      <alignment/>
      <protection/>
    </xf>
    <xf numFmtId="178" fontId="6" fillId="26" borderId="0" xfId="0" applyNumberFormat="1" applyFont="1" applyFill="1" applyBorder="1" applyAlignment="1" applyProtection="1">
      <alignment horizontal="right"/>
      <protection/>
    </xf>
    <xf numFmtId="178" fontId="3" fillId="26" borderId="120" xfId="0" applyNumberFormat="1" applyFont="1" applyFill="1" applyBorder="1" applyAlignment="1" applyProtection="1">
      <alignment/>
      <protection/>
    </xf>
    <xf numFmtId="38" fontId="8" fillId="26" borderId="115" xfId="41" applyNumberFormat="1" applyFont="1" applyFill="1" applyBorder="1" applyAlignment="1" applyProtection="1">
      <alignment/>
      <protection/>
    </xf>
    <xf numFmtId="178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0" fillId="38" borderId="0" xfId="33" applyFont="1" applyFill="1" applyBorder="1" quotePrefix="1">
      <alignment/>
      <protection/>
    </xf>
    <xf numFmtId="189" fontId="21" fillId="33" borderId="0" xfId="34" applyNumberFormat="1" applyFont="1" applyFill="1" applyBorder="1" applyAlignment="1">
      <alignment/>
      <protection/>
    </xf>
    <xf numFmtId="191" fontId="21" fillId="26" borderId="68" xfId="34" applyNumberFormat="1" applyFont="1" applyFill="1" applyBorder="1" applyAlignment="1">
      <alignment/>
      <protection/>
    </xf>
    <xf numFmtId="191" fontId="21" fillId="26" borderId="18" xfId="34" applyNumberFormat="1" applyFont="1" applyFill="1" applyBorder="1" applyAlignment="1">
      <alignment/>
      <protection/>
    </xf>
    <xf numFmtId="191" fontId="21" fillId="26" borderId="21" xfId="34" applyNumberFormat="1" applyFont="1" applyFill="1" applyBorder="1" applyAlignment="1">
      <alignment/>
      <protection/>
    </xf>
    <xf numFmtId="191" fontId="21" fillId="44" borderId="68" xfId="34" applyNumberFormat="1" applyFont="1" applyFill="1" applyBorder="1" applyAlignment="1">
      <alignment/>
      <protection/>
    </xf>
    <xf numFmtId="191" fontId="21" fillId="44" borderId="18" xfId="34" applyNumberFormat="1" applyFont="1" applyFill="1" applyBorder="1" applyAlignment="1">
      <alignment/>
      <protection/>
    </xf>
    <xf numFmtId="191" fontId="21" fillId="44" borderId="21" xfId="34" applyNumberFormat="1" applyFont="1" applyFill="1" applyBorder="1" applyAlignment="1">
      <alignment/>
      <protection/>
    </xf>
    <xf numFmtId="195" fontId="21" fillId="33" borderId="0" xfId="33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41" applyNumberFormat="1" applyFont="1" applyFill="1" applyBorder="1" applyAlignment="1" applyProtection="1">
      <alignment/>
      <protection/>
    </xf>
    <xf numFmtId="38" fontId="9" fillId="33" borderId="42" xfId="41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174" fontId="177" fillId="39" borderId="26" xfId="0" applyNumberFormat="1" applyFont="1" applyFill="1" applyBorder="1" applyAlignment="1" applyProtection="1">
      <alignment horizontal="center"/>
      <protection/>
    </xf>
    <xf numFmtId="174" fontId="178" fillId="39" borderId="26" xfId="0" applyNumberFormat="1" applyFont="1" applyFill="1" applyBorder="1" applyAlignment="1" applyProtection="1">
      <alignment horizontal="center"/>
      <protection/>
    </xf>
    <xf numFmtId="185" fontId="153" fillId="39" borderId="26" xfId="0" applyNumberFormat="1" applyFont="1" applyFill="1" applyBorder="1" applyAlignment="1" applyProtection="1" quotePrefix="1">
      <alignment horizontal="center"/>
      <protection/>
    </xf>
    <xf numFmtId="173" fontId="154" fillId="40" borderId="26" xfId="0" applyNumberFormat="1" applyFont="1" applyFill="1" applyBorder="1" applyAlignment="1" applyProtection="1" quotePrefix="1">
      <alignment horizontal="center"/>
      <protection/>
    </xf>
    <xf numFmtId="185" fontId="159" fillId="40" borderId="26" xfId="0" applyNumberFormat="1" applyFont="1" applyFill="1" applyBorder="1" applyAlignment="1" applyProtection="1" quotePrefix="1">
      <alignment horizontal="center"/>
      <protection/>
    </xf>
    <xf numFmtId="173" fontId="159" fillId="40" borderId="26" xfId="0" applyNumberFormat="1" applyFont="1" applyFill="1" applyBorder="1" applyAlignment="1" applyProtection="1" quotePrefix="1">
      <alignment horizontal="center"/>
      <protection/>
    </xf>
    <xf numFmtId="173" fontId="166" fillId="48" borderId="26" xfId="0" applyNumberFormat="1" applyFont="1" applyFill="1" applyBorder="1" applyAlignment="1" applyProtection="1" quotePrefix="1">
      <alignment horizontal="center"/>
      <protection/>
    </xf>
    <xf numFmtId="185" fontId="160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79" fillId="47" borderId="27" xfId="41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29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204" fontId="21" fillId="33" borderId="0" xfId="34" applyNumberFormat="1" applyFont="1" applyFill="1" applyBorder="1" applyAlignment="1">
      <alignment/>
      <protection/>
    </xf>
    <xf numFmtId="171" fontId="21" fillId="33" borderId="0" xfId="33" applyNumberFormat="1" applyFont="1" applyFill="1" applyBorder="1" applyAlignment="1">
      <alignment/>
      <protection/>
    </xf>
    <xf numFmtId="173" fontId="21" fillId="33" borderId="0" xfId="33" applyNumberFormat="1" applyFont="1" applyFill="1" applyBorder="1" applyAlignment="1">
      <alignment/>
      <protection/>
    </xf>
    <xf numFmtId="189" fontId="18" fillId="54" borderId="19" xfId="34" applyNumberFormat="1" applyFont="1" applyFill="1" applyBorder="1" applyAlignment="1">
      <alignment/>
      <protection/>
    </xf>
    <xf numFmtId="189" fontId="18" fillId="54" borderId="68" xfId="34" applyNumberFormat="1" applyFont="1" applyFill="1" applyBorder="1" applyAlignment="1">
      <alignment/>
      <protection/>
    </xf>
    <xf numFmtId="189" fontId="18" fillId="54" borderId="20" xfId="34" applyNumberFormat="1" applyFont="1" applyFill="1" applyBorder="1" applyAlignment="1">
      <alignment/>
      <protection/>
    </xf>
    <xf numFmtId="189" fontId="18" fillId="54" borderId="21" xfId="34" applyNumberFormat="1" applyFont="1" applyFill="1" applyBorder="1" applyAlignment="1">
      <alignment/>
      <protection/>
    </xf>
    <xf numFmtId="0" fontId="8" fillId="54" borderId="67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5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5" fontId="180" fillId="39" borderId="101" xfId="0" applyNumberFormat="1" applyFont="1" applyFill="1" applyBorder="1" applyAlignment="1" applyProtection="1" quotePrefix="1">
      <alignment horizontal="center"/>
      <protection/>
    </xf>
    <xf numFmtId="205" fontId="154" fillId="40" borderId="101" xfId="0" applyNumberFormat="1" applyFont="1" applyFill="1" applyBorder="1" applyAlignment="1" applyProtection="1" quotePrefix="1">
      <alignment horizontal="center"/>
      <protection/>
    </xf>
    <xf numFmtId="205" fontId="166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1" fillId="26" borderId="44" xfId="0" applyNumberFormat="1" applyFont="1" applyFill="1" applyBorder="1" applyAlignment="1" applyProtection="1">
      <alignment horizontal="center"/>
      <protection locked="0"/>
    </xf>
    <xf numFmtId="205" fontId="180" fillId="39" borderId="26" xfId="0" applyNumberFormat="1" applyFont="1" applyFill="1" applyBorder="1" applyAlignment="1" applyProtection="1">
      <alignment horizontal="center"/>
      <protection/>
    </xf>
    <xf numFmtId="205" fontId="154" fillId="40" borderId="26" xfId="0" applyNumberFormat="1" applyFont="1" applyFill="1" applyBorder="1" applyAlignment="1" applyProtection="1" quotePrefix="1">
      <alignment horizontal="center"/>
      <protection/>
    </xf>
    <xf numFmtId="205" fontId="166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2" fillId="33" borderId="44" xfId="0" applyNumberFormat="1" applyFont="1" applyFill="1" applyBorder="1" applyAlignment="1" applyProtection="1">
      <alignment horizontal="center"/>
      <protection/>
    </xf>
    <xf numFmtId="194" fontId="21" fillId="33" borderId="0" xfId="33" applyNumberFormat="1" applyFont="1" applyFill="1" applyBorder="1" applyAlignment="1">
      <alignment horizontal="center"/>
      <protection/>
    </xf>
    <xf numFmtId="173" fontId="21" fillId="26" borderId="0" xfId="33" applyNumberFormat="1" applyFont="1" applyFill="1" applyBorder="1" applyAlignment="1">
      <alignment horizontal="center"/>
      <protection/>
    </xf>
    <xf numFmtId="0" fontId="9" fillId="37" borderId="0" xfId="33" applyFont="1" applyFill="1" applyProtection="1">
      <alignment/>
      <protection/>
    </xf>
    <xf numFmtId="0" fontId="8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 applyProtection="1">
      <alignment vertical="center"/>
      <protection/>
    </xf>
    <xf numFmtId="0" fontId="8" fillId="37" borderId="0" xfId="33" applyFont="1" applyFill="1" applyBorder="1" applyAlignment="1">
      <alignment horizontal="center" vertical="center"/>
      <protection/>
    </xf>
    <xf numFmtId="4" fontId="9" fillId="37" borderId="0" xfId="33" applyNumberFormat="1" applyFont="1" applyFill="1" applyAlignment="1" applyProtection="1">
      <alignment vertical="center"/>
      <protection/>
    </xf>
    <xf numFmtId="4" fontId="9" fillId="0" borderId="0" xfId="33" applyNumberFormat="1" applyFont="1" applyFill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Protection="1">
      <alignment/>
      <protection/>
    </xf>
    <xf numFmtId="0" fontId="8" fillId="0" borderId="0" xfId="33" applyFont="1" applyFill="1" applyBorder="1" applyAlignment="1" applyProtection="1">
      <alignment horizontal="center" vertical="center"/>
      <protection/>
    </xf>
    <xf numFmtId="0" fontId="8" fillId="52" borderId="130" xfId="33" applyFont="1" applyFill="1" applyBorder="1">
      <alignment/>
      <protection/>
    </xf>
    <xf numFmtId="0" fontId="9" fillId="52" borderId="131" xfId="33" applyFont="1" applyFill="1" applyBorder="1">
      <alignment/>
      <protection/>
    </xf>
    <xf numFmtId="0" fontId="9" fillId="52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70" fontId="21" fillId="26" borderId="0" xfId="33" applyNumberFormat="1" applyFont="1" applyFill="1" applyBorder="1" applyAlignment="1">
      <alignment horizontal="left"/>
      <protection/>
    </xf>
    <xf numFmtId="170" fontId="23" fillId="44" borderId="0" xfId="33" applyNumberFormat="1" applyFont="1" applyFill="1" applyBorder="1" applyAlignment="1">
      <alignment horizontal="center"/>
      <protection/>
    </xf>
    <xf numFmtId="173" fontId="23" fillId="44" borderId="0" xfId="33" applyNumberFormat="1" applyFont="1" applyFill="1" applyBorder="1" applyAlignment="1">
      <alignment horizontal="center"/>
      <protection/>
    </xf>
    <xf numFmtId="170" fontId="21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3" fontId="21" fillId="44" borderId="0" xfId="33" applyNumberFormat="1" applyFont="1" applyFill="1" applyBorder="1" applyAlignment="1">
      <alignment horizontal="center"/>
      <protection/>
    </xf>
    <xf numFmtId="173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9" fontId="9" fillId="33" borderId="0" xfId="34" applyNumberFormat="1" applyFont="1" applyFill="1" applyBorder="1" applyAlignment="1">
      <alignment horizontal="left"/>
      <protection/>
    </xf>
    <xf numFmtId="0" fontId="9" fillId="26" borderId="67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5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4" borderId="67" xfId="33" applyFont="1" applyFill="1" applyBorder="1" quotePrefix="1">
      <alignment/>
      <protection/>
    </xf>
    <xf numFmtId="0" fontId="9" fillId="44" borderId="19" xfId="33" applyFont="1" applyFill="1" applyBorder="1" quotePrefix="1">
      <alignment/>
      <protection/>
    </xf>
    <xf numFmtId="0" fontId="9" fillId="44" borderId="17" xfId="33" applyFont="1" applyFill="1" applyBorder="1" quotePrefix="1">
      <alignment/>
      <protection/>
    </xf>
    <xf numFmtId="0" fontId="9" fillId="44" borderId="0" xfId="33" applyFont="1" applyFill="1" applyBorder="1" quotePrefix="1">
      <alignment/>
      <protection/>
    </xf>
    <xf numFmtId="0" fontId="9" fillId="44" borderId="25" xfId="33" applyFont="1" applyFill="1" applyBorder="1" quotePrefix="1">
      <alignment/>
      <protection/>
    </xf>
    <xf numFmtId="0" fontId="9" fillId="44" borderId="20" xfId="33" applyFont="1" applyFill="1" applyBorder="1" quotePrefix="1">
      <alignment/>
      <protection/>
    </xf>
    <xf numFmtId="189" fontId="9" fillId="33" borderId="0" xfId="34" applyNumberFormat="1" applyFont="1" applyFill="1" applyBorder="1" applyAlignment="1">
      <alignment/>
      <protection/>
    </xf>
    <xf numFmtId="0" fontId="8" fillId="26" borderId="67" xfId="33" applyFont="1" applyFill="1" applyBorder="1">
      <alignment/>
      <protection/>
    </xf>
    <xf numFmtId="172" fontId="18" fillId="26" borderId="68" xfId="33" applyNumberFormat="1" applyFont="1" applyFill="1" applyBorder="1" applyAlignment="1">
      <alignment horizontal="center"/>
      <protection/>
    </xf>
    <xf numFmtId="172" fontId="18" fillId="33" borderId="0" xfId="33" applyNumberFormat="1" applyFont="1" applyFill="1" applyBorder="1" applyAlignment="1">
      <alignment horizontal="center"/>
      <protection/>
    </xf>
    <xf numFmtId="0" fontId="8" fillId="26" borderId="25" xfId="33" applyFont="1" applyFill="1" applyBorder="1">
      <alignment/>
      <protection/>
    </xf>
    <xf numFmtId="171" fontId="21" fillId="33" borderId="0" xfId="33" applyNumberFormat="1" applyFont="1" applyFill="1" applyBorder="1" applyAlignment="1">
      <alignment/>
      <protection/>
    </xf>
    <xf numFmtId="172" fontId="21" fillId="38" borderId="0" xfId="33" applyNumberFormat="1" applyFont="1" applyFill="1" applyBorder="1" applyAlignment="1">
      <alignment/>
      <protection/>
    </xf>
    <xf numFmtId="204" fontId="21" fillId="33" borderId="0" xfId="34" applyNumberFormat="1" applyFont="1" applyFill="1" applyBorder="1" applyAlignment="1">
      <alignment/>
      <protection/>
    </xf>
    <xf numFmtId="0" fontId="9" fillId="26" borderId="67" xfId="33" applyFont="1" applyFill="1" applyBorder="1">
      <alignment/>
      <protection/>
    </xf>
    <xf numFmtId="173" fontId="9" fillId="26" borderId="19" xfId="33" applyNumberFormat="1" applyFont="1" applyFill="1" applyBorder="1" applyAlignment="1">
      <alignment horizontal="left"/>
      <protection/>
    </xf>
    <xf numFmtId="173" fontId="9" fillId="26" borderId="68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0" fontId="21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1" fontId="21" fillId="26" borderId="0" xfId="33" applyNumberFormat="1" applyFont="1" applyFill="1" applyBorder="1">
      <alignment/>
      <protection/>
    </xf>
    <xf numFmtId="0" fontId="9" fillId="26" borderId="25" xfId="33" applyFont="1" applyFill="1" applyBorder="1">
      <alignment/>
      <protection/>
    </xf>
    <xf numFmtId="171" fontId="21" fillId="26" borderId="20" xfId="33" applyNumberFormat="1" applyFont="1" applyFill="1" applyBorder="1">
      <alignment/>
      <protection/>
    </xf>
    <xf numFmtId="170" fontId="21" fillId="26" borderId="20" xfId="33" applyNumberFormat="1" applyFont="1" applyFill="1" applyBorder="1" applyAlignment="1">
      <alignment horizontal="left"/>
      <protection/>
    </xf>
    <xf numFmtId="202" fontId="183" fillId="55" borderId="0" xfId="39" applyNumberFormat="1" applyFont="1" applyFill="1" applyBorder="1" applyAlignment="1">
      <alignment horizontal="center"/>
      <protection/>
    </xf>
    <xf numFmtId="0" fontId="184" fillId="55" borderId="0" xfId="39" applyFont="1" applyFill="1" applyBorder="1" applyAlignment="1">
      <alignment horizontal="center"/>
      <protection/>
    </xf>
    <xf numFmtId="171" fontId="21" fillId="33" borderId="0" xfId="33" applyNumberFormat="1" applyFont="1" applyFill="1" applyBorder="1" applyAlignment="1">
      <alignment horizontal="center"/>
      <protection/>
    </xf>
    <xf numFmtId="204" fontId="21" fillId="33" borderId="0" xfId="34" applyNumberFormat="1" applyFont="1" applyFill="1" applyBorder="1" applyAlignment="1">
      <alignment horizontal="left"/>
      <protection/>
    </xf>
    <xf numFmtId="173" fontId="21" fillId="26" borderId="0" xfId="33" applyNumberFormat="1" applyFont="1" applyFill="1" applyBorder="1" applyAlignment="1">
      <alignment horizontal="center"/>
      <protection/>
    </xf>
    <xf numFmtId="171" fontId="21" fillId="33" borderId="0" xfId="33" applyNumberFormat="1" applyFont="1" applyFill="1" applyBorder="1" applyAlignment="1">
      <alignment horizontal="center"/>
      <protection/>
    </xf>
    <xf numFmtId="170" fontId="21" fillId="26" borderId="0" xfId="33" applyNumberFormat="1" applyFont="1" applyFill="1" applyBorder="1" applyAlignment="1">
      <alignment horizontal="center"/>
      <protection/>
    </xf>
    <xf numFmtId="172" fontId="21" fillId="26" borderId="19" xfId="33" applyNumberFormat="1" applyFont="1" applyFill="1" applyBorder="1" applyAlignment="1">
      <alignment horizontal="center"/>
      <protection/>
    </xf>
    <xf numFmtId="171" fontId="8" fillId="33" borderId="0" xfId="33" applyNumberFormat="1" applyFont="1" applyFill="1" applyBorder="1" applyAlignment="1">
      <alignment horizontal="left"/>
      <protection/>
    </xf>
    <xf numFmtId="172" fontId="8" fillId="33" borderId="0" xfId="33" applyNumberFormat="1" applyFont="1" applyFill="1" applyBorder="1" applyAlignment="1">
      <alignment horizontal="left"/>
      <protection/>
    </xf>
    <xf numFmtId="172" fontId="21" fillId="38" borderId="0" xfId="33" applyNumberFormat="1" applyFont="1" applyFill="1" applyBorder="1" applyAlignment="1">
      <alignment horizontal="center"/>
      <protection/>
    </xf>
    <xf numFmtId="189" fontId="21" fillId="33" borderId="0" xfId="34" applyNumberFormat="1" applyFont="1" applyFill="1" applyBorder="1" applyAlignment="1">
      <alignment horizontal="center"/>
      <protection/>
    </xf>
    <xf numFmtId="187" fontId="8" fillId="52" borderId="131" xfId="34" applyNumberFormat="1" applyFont="1" applyFill="1" applyBorder="1" applyAlignment="1">
      <alignment horizontal="center"/>
      <protection/>
    </xf>
    <xf numFmtId="173" fontId="21" fillId="33" borderId="0" xfId="33" applyNumberFormat="1" applyFont="1" applyFill="1" applyBorder="1" applyAlignment="1">
      <alignment horizontal="center"/>
      <protection/>
    </xf>
    <xf numFmtId="171" fontId="21" fillId="44" borderId="0" xfId="33" applyNumberFormat="1" applyFont="1" applyFill="1" applyBorder="1" applyAlignment="1">
      <alignment horizontal="center"/>
      <protection/>
    </xf>
    <xf numFmtId="172" fontId="21" fillId="38" borderId="0" xfId="33" applyNumberFormat="1" applyFont="1" applyFill="1" applyBorder="1" applyAlignment="1">
      <alignment horizontal="left"/>
      <protection/>
    </xf>
    <xf numFmtId="193" fontId="55" fillId="44" borderId="20" xfId="34" applyNumberFormat="1" applyFont="1" applyFill="1" applyBorder="1" applyAlignment="1">
      <alignment horizontal="center"/>
      <protection/>
    </xf>
    <xf numFmtId="191" fontId="55" fillId="26" borderId="19" xfId="34" applyNumberFormat="1" applyFont="1" applyFill="1" applyBorder="1" applyAlignment="1">
      <alignment horizontal="center"/>
      <protection/>
    </xf>
    <xf numFmtId="192" fontId="55" fillId="26" borderId="0" xfId="34" applyNumberFormat="1" applyFont="1" applyFill="1" applyBorder="1" applyAlignment="1">
      <alignment horizontal="center"/>
      <protection/>
    </xf>
    <xf numFmtId="189" fontId="21" fillId="26" borderId="0" xfId="34" applyNumberFormat="1" applyFont="1" applyFill="1" applyBorder="1" applyAlignment="1">
      <alignment horizontal="center"/>
      <protection/>
    </xf>
    <xf numFmtId="173" fontId="21" fillId="44" borderId="0" xfId="33" applyNumberFormat="1" applyFont="1" applyFill="1" applyBorder="1" applyAlignment="1">
      <alignment horizontal="center"/>
      <protection/>
    </xf>
    <xf numFmtId="194" fontId="21" fillId="33" borderId="0" xfId="33" applyNumberFormat="1" applyFont="1" applyFill="1" applyBorder="1" applyAlignment="1">
      <alignment horizontal="center"/>
      <protection/>
    </xf>
    <xf numFmtId="191" fontId="55" fillId="44" borderId="19" xfId="34" applyNumberFormat="1" applyFont="1" applyFill="1" applyBorder="1" applyAlignment="1">
      <alignment horizontal="center"/>
      <protection/>
    </xf>
    <xf numFmtId="193" fontId="55" fillId="26" borderId="20" xfId="34" applyNumberFormat="1" applyFont="1" applyFill="1" applyBorder="1" applyAlignment="1">
      <alignment horizontal="center"/>
      <protection/>
    </xf>
    <xf numFmtId="189" fontId="21" fillId="44" borderId="0" xfId="34" applyNumberFormat="1" applyFont="1" applyFill="1" applyBorder="1" applyAlignment="1">
      <alignment horizontal="center"/>
      <protection/>
    </xf>
    <xf numFmtId="171" fontId="21" fillId="33" borderId="0" xfId="33" applyNumberFormat="1" applyFont="1" applyFill="1" applyBorder="1" applyAlignment="1">
      <alignment horizontal="left"/>
      <protection/>
    </xf>
    <xf numFmtId="197" fontId="55" fillId="44" borderId="0" xfId="34" applyNumberFormat="1" applyFont="1" applyFill="1" applyBorder="1" applyAlignment="1">
      <alignment horizontal="center"/>
      <protection/>
    </xf>
    <xf numFmtId="198" fontId="55" fillId="44" borderId="20" xfId="34" applyNumberFormat="1" applyFont="1" applyFill="1" applyBorder="1" applyAlignment="1">
      <alignment horizontal="center"/>
      <protection/>
    </xf>
    <xf numFmtId="196" fontId="55" fillId="44" borderId="19" xfId="34" applyNumberFormat="1" applyFont="1" applyFill="1" applyBorder="1" applyAlignment="1">
      <alignment horizontal="center"/>
      <protection/>
    </xf>
    <xf numFmtId="171" fontId="21" fillId="33" borderId="0" xfId="33" applyNumberFormat="1" applyFont="1" applyFill="1" applyBorder="1" applyAlignment="1">
      <alignment horizontal="left"/>
      <protection/>
    </xf>
    <xf numFmtId="204" fontId="21" fillId="33" borderId="0" xfId="34" applyNumberFormat="1" applyFont="1" applyFill="1" applyBorder="1" applyAlignment="1">
      <alignment horizontal="center"/>
      <protection/>
    </xf>
    <xf numFmtId="196" fontId="55" fillId="26" borderId="19" xfId="34" applyNumberFormat="1" applyFont="1" applyFill="1" applyBorder="1" applyAlignment="1">
      <alignment horizontal="center"/>
      <protection/>
    </xf>
    <xf numFmtId="192" fontId="55" fillId="44" borderId="0" xfId="34" applyNumberFormat="1" applyFont="1" applyFill="1" applyBorder="1" applyAlignment="1">
      <alignment horizontal="center"/>
      <protection/>
    </xf>
    <xf numFmtId="197" fontId="55" fillId="26" borderId="0" xfId="34" applyNumberFormat="1" applyFont="1" applyFill="1" applyBorder="1" applyAlignment="1">
      <alignment horizontal="center"/>
      <protection/>
    </xf>
    <xf numFmtId="198" fontId="55" fillId="26" borderId="20" xfId="34" applyNumberFormat="1" applyFont="1" applyFill="1" applyBorder="1" applyAlignment="1">
      <alignment horizontal="center"/>
      <protection/>
    </xf>
    <xf numFmtId="201" fontId="185" fillId="26" borderId="0" xfId="0" applyNumberFormat="1" applyFont="1" applyFill="1" applyAlignment="1" applyProtection="1">
      <alignment horizontal="center"/>
      <protection/>
    </xf>
    <xf numFmtId="201" fontId="185" fillId="54" borderId="0" xfId="0" applyNumberFormat="1" applyFont="1" applyFill="1" applyAlignment="1" applyProtection="1">
      <alignment horizontal="center"/>
      <protection/>
    </xf>
    <xf numFmtId="38" fontId="176" fillId="42" borderId="41" xfId="41" applyNumberFormat="1" applyFont="1" applyFill="1" applyBorder="1" applyAlignment="1" applyProtection="1">
      <alignment horizontal="center"/>
      <protection/>
    </xf>
    <xf numFmtId="38" fontId="176" fillId="42" borderId="42" xfId="41" applyNumberFormat="1" applyFont="1" applyFill="1" applyBorder="1" applyAlignment="1" applyProtection="1">
      <alignment horizontal="center"/>
      <protection/>
    </xf>
    <xf numFmtId="38" fontId="176" fillId="42" borderId="43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180" fontId="186" fillId="44" borderId="27" xfId="33" applyNumberFormat="1" applyFont="1" applyFill="1" applyBorder="1" applyAlignment="1" applyProtection="1">
      <alignment horizontal="center" vertical="center"/>
      <protection locked="0"/>
    </xf>
    <xf numFmtId="180" fontId="186" fillId="44" borderId="28" xfId="33" applyNumberFormat="1" applyFont="1" applyFill="1" applyBorder="1" applyAlignment="1" applyProtection="1">
      <alignment horizontal="center" vertical="center"/>
      <protection locked="0"/>
    </xf>
    <xf numFmtId="0" fontId="10" fillId="33" borderId="65" xfId="36" applyFont="1" applyFill="1" applyBorder="1" applyAlignment="1" applyProtection="1">
      <alignment horizontal="center"/>
      <protection/>
    </xf>
    <xf numFmtId="0" fontId="10" fillId="33" borderId="37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38" fontId="8" fillId="44" borderId="41" xfId="41" applyNumberFormat="1" applyFont="1" applyFill="1" applyBorder="1" applyAlignment="1" applyProtection="1">
      <alignment horizontal="center"/>
      <protection/>
    </xf>
    <xf numFmtId="38" fontId="8" fillId="44" borderId="42" xfId="41" applyNumberFormat="1" applyFont="1" applyFill="1" applyBorder="1" applyAlignment="1" applyProtection="1">
      <alignment horizontal="center"/>
      <protection/>
    </xf>
    <xf numFmtId="38" fontId="8" fillId="44" borderId="43" xfId="41" applyNumberFormat="1" applyFont="1" applyFill="1" applyBorder="1" applyAlignment="1" applyProtection="1">
      <alignment horizontal="center"/>
      <protection/>
    </xf>
    <xf numFmtId="0" fontId="4" fillId="46" borderId="63" xfId="36" applyFont="1" applyFill="1" applyBorder="1" applyAlignment="1" applyProtection="1" quotePrefix="1">
      <alignment horizontal="center"/>
      <protection/>
    </xf>
    <xf numFmtId="0" fontId="4" fillId="46" borderId="39" xfId="36" applyFont="1" applyFill="1" applyBorder="1" applyAlignment="1" applyProtection="1" quotePrefix="1">
      <alignment horizontal="center"/>
      <protection/>
    </xf>
    <xf numFmtId="0" fontId="4" fillId="46" borderId="40" xfId="36" applyFont="1" applyFill="1" applyBorder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44" fillId="33" borderId="61" xfId="41" applyNumberFormat="1" applyFont="1" applyFill="1" applyBorder="1" applyAlignment="1" applyProtection="1">
      <alignment horizontal="center"/>
      <protection/>
    </xf>
    <xf numFmtId="38" fontId="44" fillId="33" borderId="44" xfId="41" applyNumberFormat="1" applyFont="1" applyFill="1" applyBorder="1" applyAlignment="1" applyProtection="1">
      <alignment horizontal="center"/>
      <protection/>
    </xf>
    <xf numFmtId="38" fontId="44" fillId="33" borderId="45" xfId="41" applyNumberFormat="1" applyFont="1" applyFill="1" applyBorder="1" applyAlignment="1" applyProtection="1">
      <alignment horizontal="center"/>
      <protection/>
    </xf>
    <xf numFmtId="38" fontId="14" fillId="33" borderId="59" xfId="41" applyNumberFormat="1" applyFont="1" applyFill="1" applyBorder="1" applyAlignment="1" applyProtection="1">
      <alignment horizontal="center"/>
      <protection/>
    </xf>
    <xf numFmtId="38" fontId="14" fillId="33" borderId="48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0" fontId="4" fillId="5" borderId="63" xfId="36" applyFont="1" applyFill="1" applyBorder="1" applyAlignment="1" applyProtection="1">
      <alignment horizontal="center"/>
      <protection/>
    </xf>
    <xf numFmtId="0" fontId="4" fillId="5" borderId="39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left"/>
      <protection/>
    </xf>
    <xf numFmtId="38" fontId="9" fillId="33" borderId="48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157" fillId="45" borderId="64" xfId="41" applyNumberFormat="1" applyFont="1" applyFill="1" applyBorder="1" applyAlignment="1" applyProtection="1">
      <alignment horizontal="center"/>
      <protection/>
    </xf>
    <xf numFmtId="38" fontId="157" fillId="45" borderId="20" xfId="41" applyNumberFormat="1" applyFont="1" applyFill="1" applyBorder="1" applyAlignment="1" applyProtection="1">
      <alignment horizontal="center"/>
      <protection/>
    </xf>
    <xf numFmtId="38" fontId="157" fillId="45" borderId="5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0" fontId="4" fillId="39" borderId="63" xfId="36" applyFont="1" applyFill="1" applyBorder="1" applyAlignment="1" applyProtection="1">
      <alignment horizontal="center"/>
      <protection/>
    </xf>
    <xf numFmtId="0" fontId="4" fillId="39" borderId="39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38" fontId="21" fillId="42" borderId="50" xfId="41" applyNumberFormat="1" applyFont="1" applyFill="1" applyBorder="1" applyAlignment="1" applyProtection="1">
      <alignment horizontal="center"/>
      <protection/>
    </xf>
    <xf numFmtId="38" fontId="21" fillId="42" borderId="52" xfId="41" applyNumberFormat="1" applyFont="1" applyFill="1" applyBorder="1" applyAlignment="1" applyProtection="1">
      <alignment horizontal="center"/>
      <protection/>
    </xf>
    <xf numFmtId="38" fontId="21" fillId="42" borderId="53" xfId="41" applyNumberFormat="1" applyFont="1" applyFill="1" applyBorder="1" applyAlignment="1" applyProtection="1">
      <alignment horizontal="center"/>
      <protection/>
    </xf>
    <xf numFmtId="38" fontId="21" fillId="42" borderId="58" xfId="41" applyNumberFormat="1" applyFont="1" applyFill="1" applyBorder="1" applyAlignment="1" applyProtection="1">
      <alignment horizontal="center"/>
      <protection/>
    </xf>
    <xf numFmtId="38" fontId="21" fillId="42" borderId="46" xfId="41" applyNumberFormat="1" applyFont="1" applyFill="1" applyBorder="1" applyAlignment="1" applyProtection="1">
      <alignment horizontal="center"/>
      <protection/>
    </xf>
    <xf numFmtId="38" fontId="21" fillId="42" borderId="47" xfId="41" applyNumberFormat="1" applyFont="1" applyFill="1" applyBorder="1" applyAlignment="1" applyProtection="1">
      <alignment horizontal="center"/>
      <protection/>
    </xf>
    <xf numFmtId="38" fontId="21" fillId="42" borderId="59" xfId="41" applyNumberFormat="1" applyFont="1" applyFill="1" applyBorder="1" applyAlignment="1" applyProtection="1">
      <alignment horizontal="center"/>
      <protection/>
    </xf>
    <xf numFmtId="38" fontId="21" fillId="42" borderId="48" xfId="41" applyNumberFormat="1" applyFont="1" applyFill="1" applyBorder="1" applyAlignment="1" applyProtection="1">
      <alignment horizontal="center"/>
      <protection/>
    </xf>
    <xf numFmtId="38" fontId="21" fillId="42" borderId="49" xfId="41" applyNumberFormat="1" applyFont="1" applyFill="1" applyBorder="1" applyAlignment="1" applyProtection="1">
      <alignment horizontal="center"/>
      <protection/>
    </xf>
    <xf numFmtId="38" fontId="21" fillId="54" borderId="41" xfId="41" applyNumberFormat="1" applyFont="1" applyFill="1" applyBorder="1" applyAlignment="1" applyProtection="1">
      <alignment horizontal="center"/>
      <protection/>
    </xf>
    <xf numFmtId="38" fontId="21" fillId="54" borderId="42" xfId="41" applyNumberFormat="1" applyFont="1" applyFill="1" applyBorder="1" applyAlignment="1" applyProtection="1">
      <alignment horizontal="center"/>
      <protection/>
    </xf>
    <xf numFmtId="38" fontId="21" fillId="54" borderId="43" xfId="41" applyNumberFormat="1" applyFont="1" applyFill="1" applyBorder="1" applyAlignment="1" applyProtection="1">
      <alignment horizontal="center"/>
      <protection/>
    </xf>
    <xf numFmtId="0" fontId="187" fillId="33" borderId="60" xfId="37" applyFont="1" applyFill="1" applyBorder="1" applyAlignment="1" applyProtection="1">
      <alignment horizontal="center"/>
      <protection/>
    </xf>
    <xf numFmtId="0" fontId="187" fillId="33" borderId="0" xfId="37" applyFont="1" applyFill="1" applyBorder="1" applyAlignment="1" applyProtection="1">
      <alignment horizontal="center"/>
      <protection/>
    </xf>
    <xf numFmtId="0" fontId="187" fillId="33" borderId="29" xfId="37" applyFont="1" applyFill="1" applyBorder="1" applyAlignment="1" applyProtection="1">
      <alignment horizontal="center"/>
      <protection/>
    </xf>
    <xf numFmtId="0" fontId="163" fillId="47" borderId="115" xfId="37" applyFont="1" applyFill="1" applyBorder="1" applyAlignment="1" applyProtection="1">
      <alignment horizontal="center"/>
      <protection/>
    </xf>
    <xf numFmtId="0" fontId="10" fillId="39" borderId="112" xfId="33" applyFont="1" applyFill="1" applyBorder="1" applyAlignment="1" applyProtection="1">
      <alignment horizontal="center" vertic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3" borderId="41" xfId="36" applyFont="1" applyFill="1" applyBorder="1" applyAlignment="1" applyProtection="1">
      <alignment horizontal="center" vertical="center" wrapText="1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6" fillId="49" borderId="17" xfId="40" applyFont="1" applyFill="1" applyBorder="1" applyAlignment="1" applyProtection="1">
      <alignment horizontal="center" vertical="top"/>
      <protection/>
    </xf>
    <xf numFmtId="0" fontId="16" fillId="49" borderId="0" xfId="40" applyFont="1" applyFill="1" applyBorder="1" applyAlignment="1" applyProtection="1">
      <alignment horizontal="center" vertical="top"/>
      <protection/>
    </xf>
    <xf numFmtId="0" fontId="16" fillId="49" borderId="18" xfId="40" applyFont="1" applyFill="1" applyBorder="1" applyAlignment="1" applyProtection="1">
      <alignment horizontal="center" vertical="top"/>
      <protection/>
    </xf>
    <xf numFmtId="179" fontId="188" fillId="26" borderId="0" xfId="36" applyNumberFormat="1" applyFont="1" applyFill="1" applyBorder="1" applyAlignment="1" applyProtection="1">
      <alignment horizontal="center"/>
      <protection/>
    </xf>
    <xf numFmtId="0" fontId="148" fillId="26" borderId="0" xfId="33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5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181" fontId="148" fillId="33" borderId="27" xfId="38" applyNumberFormat="1" applyFont="1" applyFill="1" applyBorder="1" applyAlignment="1" applyProtection="1" quotePrefix="1">
      <alignment horizontal="center" vertical="center"/>
      <protection locked="0"/>
    </xf>
    <xf numFmtId="181" fontId="148" fillId="33" borderId="28" xfId="38" applyNumberFormat="1" applyFont="1" applyFill="1" applyBorder="1" applyAlignment="1" applyProtection="1" quotePrefix="1">
      <alignment horizontal="center" vertical="center"/>
      <protection locked="0"/>
    </xf>
    <xf numFmtId="0" fontId="147" fillId="36" borderId="27" xfId="71" applyFill="1" applyBorder="1" applyAlignment="1" applyProtection="1">
      <alignment horizontal="center" vertical="center"/>
      <protection locked="0"/>
    </xf>
    <xf numFmtId="0" fontId="189" fillId="36" borderId="42" xfId="71" applyFont="1" applyFill="1" applyBorder="1" applyAlignment="1" applyProtection="1">
      <alignment horizontal="center" vertical="center"/>
      <protection locked="0"/>
    </xf>
    <xf numFmtId="0" fontId="189" fillId="36" borderId="28" xfId="71" applyFont="1" applyFill="1" applyBorder="1" applyAlignment="1" applyProtection="1">
      <alignment horizontal="center" vertical="center"/>
      <protection locked="0"/>
    </xf>
    <xf numFmtId="38" fontId="147" fillId="33" borderId="27" xfId="71" applyNumberFormat="1" applyFill="1" applyBorder="1" applyAlignment="1" applyProtection="1">
      <alignment horizontal="center" vertical="center"/>
      <protection locked="0"/>
    </xf>
    <xf numFmtId="38" fontId="190" fillId="33" borderId="42" xfId="71" applyNumberFormat="1" applyFont="1" applyFill="1" applyBorder="1" applyAlignment="1" applyProtection="1">
      <alignment horizontal="center" vertical="center"/>
      <protection locked="0"/>
    </xf>
    <xf numFmtId="38" fontId="190" fillId="33" borderId="28" xfId="71" applyNumberFormat="1" applyFont="1" applyFill="1" applyBorder="1" applyAlignment="1" applyProtection="1">
      <alignment horizontal="center" vertical="center"/>
      <protection locked="0"/>
    </xf>
    <xf numFmtId="0" fontId="191" fillId="26" borderId="0" xfId="36" applyFont="1" applyFill="1" applyBorder="1" applyAlignment="1" applyProtection="1">
      <alignment horizontal="center"/>
      <protection/>
    </xf>
    <xf numFmtId="179" fontId="154" fillId="33" borderId="27" xfId="36" applyNumberFormat="1" applyFont="1" applyFill="1" applyBorder="1" applyAlignment="1" applyProtection="1">
      <alignment horizontal="center"/>
      <protection/>
    </xf>
    <xf numFmtId="179" fontId="154" fillId="33" borderId="42" xfId="36" applyNumberFormat="1" applyFont="1" applyFill="1" applyBorder="1" applyAlignment="1" applyProtection="1">
      <alignment horizontal="center"/>
      <protection/>
    </xf>
    <xf numFmtId="179" fontId="154" fillId="33" borderId="28" xfId="36" applyNumberFormat="1" applyFont="1" applyFill="1" applyBorder="1" applyAlignment="1" applyProtection="1">
      <alignment horizontal="center"/>
      <protection/>
    </xf>
    <xf numFmtId="0" fontId="52" fillId="49" borderId="133" xfId="40" applyFont="1" applyFill="1" applyBorder="1" applyAlignment="1" applyProtection="1" quotePrefix="1">
      <alignment horizontal="center" wrapText="1"/>
      <protection locked="0"/>
    </xf>
    <xf numFmtId="0" fontId="52" fillId="49" borderId="52" xfId="40" applyFont="1" applyFill="1" applyBorder="1" applyAlignment="1" applyProtection="1">
      <alignment horizontal="center" wrapText="1"/>
      <protection locked="0"/>
    </xf>
    <xf numFmtId="0" fontId="52" fillId="49" borderId="134" xfId="40" applyFont="1" applyFill="1" applyBorder="1" applyAlignment="1" applyProtection="1">
      <alignment horizontal="center" wrapText="1"/>
      <protection locked="0"/>
    </xf>
    <xf numFmtId="0" fontId="192" fillId="26" borderId="44" xfId="33" applyFont="1" applyFill="1" applyBorder="1" applyAlignment="1" applyProtection="1" quotePrefix="1">
      <alignment horizontal="center"/>
      <protection/>
    </xf>
    <xf numFmtId="0" fontId="193" fillId="38" borderId="25" xfId="40" applyFont="1" applyFill="1" applyBorder="1" applyAlignment="1" applyProtection="1">
      <alignment horizontal="center" vertical="center" wrapText="1"/>
      <protection locked="0"/>
    </xf>
    <xf numFmtId="0" fontId="193" fillId="38" borderId="20" xfId="40" applyFont="1" applyFill="1" applyBorder="1" applyAlignment="1" applyProtection="1">
      <alignment horizontal="center" vertical="center" wrapText="1"/>
      <protection locked="0"/>
    </xf>
    <xf numFmtId="0" fontId="193" fillId="38" borderId="21" xfId="40" applyFont="1" applyFill="1" applyBorder="1" applyAlignment="1" applyProtection="1">
      <alignment horizontal="center" vertical="center" wrapText="1"/>
      <protection locked="0"/>
    </xf>
    <xf numFmtId="200" fontId="194" fillId="47" borderId="42" xfId="41" applyNumberFormat="1" applyFont="1" applyFill="1" applyBorder="1" applyAlignment="1" applyProtection="1">
      <alignment horizontal="left"/>
      <protection/>
    </xf>
    <xf numFmtId="200" fontId="194" fillId="47" borderId="28" xfId="41" applyNumberFormat="1" applyFont="1" applyFill="1" applyBorder="1" applyAlignment="1" applyProtection="1">
      <alignment horizontal="left"/>
      <protection/>
    </xf>
    <xf numFmtId="0" fontId="183" fillId="55" borderId="0" xfId="33" applyFont="1" applyFill="1" applyAlignment="1" applyProtection="1" quotePrefix="1">
      <alignment horizontal="center"/>
      <protection/>
    </xf>
    <xf numFmtId="203" fontId="183" fillId="55" borderId="0" xfId="33" applyNumberFormat="1" applyFont="1" applyFill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 wrapText="1"/>
      <protection/>
    </xf>
    <xf numFmtId="38" fontId="195" fillId="33" borderId="46" xfId="41" applyNumberFormat="1" applyFont="1" applyFill="1" applyBorder="1" applyAlignment="1" applyProtection="1">
      <alignment horizontal="center"/>
      <protection/>
    </xf>
    <xf numFmtId="38" fontId="195" fillId="33" borderId="4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5" fillId="33" borderId="48" xfId="41" applyNumberFormat="1" applyFont="1" applyFill="1" applyBorder="1" applyAlignment="1" applyProtection="1">
      <alignment horizontal="center"/>
      <protection/>
    </xf>
    <xf numFmtId="38" fontId="195" fillId="33" borderId="49" xfId="41" applyNumberFormat="1" applyFont="1" applyFill="1" applyBorder="1" applyAlignment="1" applyProtection="1">
      <alignment horizontal="center"/>
      <protection/>
    </xf>
    <xf numFmtId="0" fontId="4" fillId="33" borderId="65" xfId="36" applyFont="1" applyFill="1" applyBorder="1" applyAlignment="1" applyProtection="1">
      <alignment horizontal="center"/>
      <protection/>
    </xf>
    <xf numFmtId="0" fontId="4" fillId="33" borderId="37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121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42" xfId="0" applyNumberFormat="1" applyFont="1" applyFill="1" applyBorder="1" applyAlignment="1" applyProtection="1">
      <alignment horizont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 locked="0"/>
    </xf>
    <xf numFmtId="0" fontId="25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9" fontId="188" fillId="33" borderId="0" xfId="36" applyNumberFormat="1" applyFont="1" applyFill="1" applyBorder="1" applyAlignment="1" applyProtection="1">
      <alignment horizontal="center"/>
      <protection/>
    </xf>
    <xf numFmtId="0" fontId="192" fillId="33" borderId="44" xfId="33" applyFont="1" applyFill="1" applyBorder="1" applyAlignment="1" applyProtection="1" quotePrefix="1">
      <alignment horizontal="center"/>
      <protection/>
    </xf>
    <xf numFmtId="179" fontId="4" fillId="26" borderId="27" xfId="36" applyNumberFormat="1" applyFont="1" applyFill="1" applyBorder="1" applyAlignment="1" applyProtection="1">
      <alignment horizontal="center"/>
      <protection/>
    </xf>
    <xf numFmtId="179" fontId="4" fillId="26" borderId="42" xfId="36" applyNumberFormat="1" applyFont="1" applyFill="1" applyBorder="1" applyAlignment="1" applyProtection="1">
      <alignment horizontal="center"/>
      <protection/>
    </xf>
    <xf numFmtId="179" fontId="4" fillId="26" borderId="28" xfId="36" applyNumberFormat="1" applyFont="1" applyFill="1" applyBorder="1" applyAlignment="1" applyProtection="1">
      <alignment horizontal="center"/>
      <protection/>
    </xf>
    <xf numFmtId="0" fontId="187" fillId="33" borderId="115" xfId="37" applyFont="1" applyFill="1" applyBorder="1" applyAlignment="1" applyProtection="1">
      <alignment horizontal="center"/>
      <protection/>
    </xf>
    <xf numFmtId="0" fontId="187" fillId="33" borderId="135" xfId="37" applyFont="1" applyFill="1" applyBorder="1" applyAlignment="1" applyProtection="1">
      <alignment horizontal="center"/>
      <protection/>
    </xf>
    <xf numFmtId="202" fontId="196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2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1" fontId="8" fillId="33" borderId="27" xfId="38" applyNumberFormat="1" applyFont="1" applyFill="1" applyBorder="1" applyAlignment="1" applyProtection="1" quotePrefix="1">
      <alignment horizontal="center" vertical="center"/>
      <protection/>
    </xf>
    <xf numFmtId="181" fontId="8" fillId="33" borderId="28" xfId="38" applyNumberFormat="1" applyFont="1" applyFill="1" applyBorder="1" applyAlignment="1" applyProtection="1" quotePrefix="1">
      <alignment horizontal="center" vertical="center"/>
      <protection/>
    </xf>
    <xf numFmtId="180" fontId="186" fillId="44" borderId="27" xfId="33" applyNumberFormat="1" applyFont="1" applyFill="1" applyBorder="1" applyAlignment="1" applyProtection="1">
      <alignment horizontal="center" vertical="center"/>
      <protection/>
    </xf>
    <xf numFmtId="180" fontId="186" fillId="44" borderId="28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5" fillId="33" borderId="25" xfId="40" applyFont="1" applyFill="1" applyBorder="1" applyAlignment="1" applyProtection="1">
      <alignment horizontal="center" vertical="center" wrapText="1"/>
      <protection/>
    </xf>
    <xf numFmtId="0" fontId="55" fillId="33" borderId="20" xfId="40" applyFont="1" applyFill="1" applyBorder="1" applyAlignment="1" applyProtection="1">
      <alignment horizontal="center" vertical="center" wrapText="1"/>
      <protection/>
    </xf>
    <xf numFmtId="0" fontId="55" fillId="33" borderId="21" xfId="40" applyFont="1" applyFill="1" applyBorder="1" applyAlignment="1" applyProtection="1">
      <alignment horizontal="center" vertical="center" wrapText="1"/>
      <protection/>
    </xf>
    <xf numFmtId="38" fontId="11" fillId="33" borderId="27" xfId="71" applyNumberFormat="1" applyFont="1" applyFill="1" applyBorder="1" applyAlignment="1" applyProtection="1">
      <alignment horizontal="center" vertical="center"/>
      <protection/>
    </xf>
    <xf numFmtId="38" fontId="11" fillId="33" borderId="42" xfId="71" applyNumberFormat="1" applyFont="1" applyFill="1" applyBorder="1" applyAlignment="1" applyProtection="1">
      <alignment horizontal="center" vertical="center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0" fontId="197" fillId="36" borderId="27" xfId="71" applyFont="1" applyFill="1" applyBorder="1" applyAlignment="1" applyProtection="1">
      <alignment horizontal="center" vertical="center"/>
      <protection/>
    </xf>
    <xf numFmtId="0" fontId="197" fillId="36" borderId="42" xfId="71" applyFont="1" applyFill="1" applyBorder="1" applyAlignment="1" applyProtection="1">
      <alignment horizontal="center" vertical="center"/>
      <protection/>
    </xf>
    <xf numFmtId="0" fontId="197" fillId="36" borderId="28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L1" s="55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zoomScalePageLayoutView="0" workbookViewId="0" topLeftCell="A1">
      <pane xSplit="5" ySplit="12" topLeftCell="F14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8" sqref="M148:P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456</v>
      </c>
      <c r="C1" s="764"/>
      <c r="D1" s="764"/>
      <c r="E1" s="764"/>
      <c r="F1" s="765"/>
      <c r="G1" s="421" t="s">
        <v>244</v>
      </c>
      <c r="H1" s="414"/>
      <c r="I1" s="751">
        <v>93517</v>
      </c>
      <c r="J1" s="752"/>
      <c r="K1" s="415"/>
      <c r="L1" s="423" t="s">
        <v>245</v>
      </c>
      <c r="M1" s="419" t="s">
        <v>455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 t="s">
        <v>457</v>
      </c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Z6" s="36"/>
      <c r="AA6" s="36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Долни Чифлик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>
        <v>44196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Z8" s="36"/>
      <c r="AA8" s="36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>
        <f>+O8</f>
        <v>44196</v>
      </c>
      <c r="G11" s="384">
        <f>+P5-1</f>
        <v>2019</v>
      </c>
      <c r="H11" s="15"/>
      <c r="I11" s="576">
        <f>+O8</f>
        <v>44196</v>
      </c>
      <c r="J11" s="385">
        <f>+P5-1</f>
        <v>2019</v>
      </c>
      <c r="K11" s="16"/>
      <c r="L11" s="577">
        <f>+O8</f>
        <v>44196</v>
      </c>
      <c r="M11" s="386">
        <f>+P5-1</f>
        <v>2019</v>
      </c>
      <c r="N11" s="16"/>
      <c r="O11" s="578">
        <f>+O8</f>
        <v>44196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W12" s="36"/>
      <c r="X12" s="36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1039325</v>
      </c>
      <c r="G15" s="217">
        <v>1081277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1039325</v>
      </c>
      <c r="P15" s="366">
        <f t="shared" si="0"/>
        <v>1081277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969018</v>
      </c>
      <c r="G16" s="221">
        <v>1098515</v>
      </c>
      <c r="H16" s="15"/>
      <c r="I16" s="222"/>
      <c r="J16" s="221"/>
      <c r="K16" s="215"/>
      <c r="L16" s="222"/>
      <c r="M16" s="221"/>
      <c r="N16" s="215"/>
      <c r="O16" s="349">
        <f t="shared" si="0"/>
        <v>969018</v>
      </c>
      <c r="P16" s="372">
        <f t="shared" si="0"/>
        <v>1098515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227040</v>
      </c>
      <c r="G18" s="217">
        <v>185659</v>
      </c>
      <c r="H18" s="15"/>
      <c r="I18" s="218"/>
      <c r="J18" s="217"/>
      <c r="K18" s="215"/>
      <c r="L18" s="218"/>
      <c r="M18" s="217"/>
      <c r="N18" s="215"/>
      <c r="O18" s="353">
        <f t="shared" si="0"/>
        <v>227040</v>
      </c>
      <c r="P18" s="366">
        <f t="shared" si="0"/>
        <v>185659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135738</v>
      </c>
      <c r="G19" s="219">
        <v>135095</v>
      </c>
      <c r="H19" s="15"/>
      <c r="I19" s="220"/>
      <c r="J19" s="219"/>
      <c r="K19" s="215"/>
      <c r="L19" s="220"/>
      <c r="M19" s="219"/>
      <c r="N19" s="215"/>
      <c r="O19" s="348">
        <f t="shared" si="0"/>
        <v>135738</v>
      </c>
      <c r="P19" s="400">
        <f t="shared" si="0"/>
        <v>135095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175238</v>
      </c>
      <c r="G20" s="219">
        <v>150454</v>
      </c>
      <c r="H20" s="15"/>
      <c r="I20" s="220"/>
      <c r="J20" s="219"/>
      <c r="K20" s="215"/>
      <c r="L20" s="220"/>
      <c r="M20" s="219"/>
      <c r="N20" s="215"/>
      <c r="O20" s="348">
        <f t="shared" si="0"/>
        <v>175238</v>
      </c>
      <c r="P20" s="400">
        <f t="shared" si="0"/>
        <v>150454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186659</v>
      </c>
      <c r="G21" s="219">
        <v>149243</v>
      </c>
      <c r="H21" s="15"/>
      <c r="I21" s="220"/>
      <c r="J21" s="219"/>
      <c r="K21" s="215"/>
      <c r="L21" s="220"/>
      <c r="M21" s="219"/>
      <c r="N21" s="215"/>
      <c r="O21" s="348">
        <f t="shared" si="0"/>
        <v>186659</v>
      </c>
      <c r="P21" s="400">
        <f t="shared" si="0"/>
        <v>149243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0</v>
      </c>
      <c r="G22" s="219"/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0</v>
      </c>
      <c r="P22" s="400">
        <f t="shared" si="0"/>
        <v>0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81148</v>
      </c>
      <c r="G24" s="221">
        <v>10158</v>
      </c>
      <c r="H24" s="15"/>
      <c r="I24" s="222">
        <v>-6</v>
      </c>
      <c r="J24" s="221"/>
      <c r="K24" s="215"/>
      <c r="L24" s="222"/>
      <c r="M24" s="221"/>
      <c r="N24" s="215"/>
      <c r="O24" s="349">
        <f t="shared" si="0"/>
        <v>81142</v>
      </c>
      <c r="P24" s="372">
        <f t="shared" si="0"/>
        <v>10158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2814166</v>
      </c>
      <c r="G25" s="223">
        <f>+ROUND(+SUM(G15,G16,G18,G19,G20,G21,G22,G23,G24),0)</f>
        <v>2810401</v>
      </c>
      <c r="H25" s="15"/>
      <c r="I25" s="224">
        <f>+ROUND(+SUM(I15,I16,I18,I19,I20,I21,I22,I23,I24),0)</f>
        <v>-6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2814160</v>
      </c>
      <c r="P25" s="351">
        <f>+ROUND(+SUM(P15,P16,P18,P19,P20,P21,P22,P23,P24),0)</f>
        <v>2810401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>
        <v>869191</v>
      </c>
      <c r="G27" s="217">
        <v>242452</v>
      </c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869191</v>
      </c>
      <c r="P27" s="366">
        <f t="shared" si="1"/>
        <v>242452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24960</v>
      </c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24960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894151</v>
      </c>
      <c r="G30" s="223">
        <f>+ROUND(+SUM(G27:G29),0)</f>
        <v>242452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894151</v>
      </c>
      <c r="P30" s="351">
        <f>+ROUND(+SUM(P27:P29),0)</f>
        <v>242452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-142880</v>
      </c>
      <c r="G37" s="235">
        <v>-142914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-142880</v>
      </c>
      <c r="P37" s="351">
        <f t="shared" si="2"/>
        <v>-142914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-131382</v>
      </c>
      <c r="G38" s="237">
        <v>-132708</v>
      </c>
      <c r="H38" s="15"/>
      <c r="I38" s="238"/>
      <c r="J38" s="237"/>
      <c r="K38" s="215"/>
      <c r="L38" s="238"/>
      <c r="M38" s="237"/>
      <c r="N38" s="215"/>
      <c r="O38" s="363">
        <f t="shared" si="2"/>
        <v>-131382</v>
      </c>
      <c r="P38" s="401">
        <f t="shared" si="2"/>
        <v>-132708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-11498</v>
      </c>
      <c r="G39" s="239">
        <v>-10206</v>
      </c>
      <c r="H39" s="15"/>
      <c r="I39" s="240"/>
      <c r="J39" s="239"/>
      <c r="K39" s="215"/>
      <c r="L39" s="240"/>
      <c r="M39" s="239"/>
      <c r="N39" s="215"/>
      <c r="O39" s="364">
        <f t="shared" si="2"/>
        <v>-11498</v>
      </c>
      <c r="P39" s="402">
        <f t="shared" si="2"/>
        <v>-10206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0</v>
      </c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>
        <v>18921</v>
      </c>
      <c r="J44" s="217">
        <v>32807</v>
      </c>
      <c r="K44" s="215"/>
      <c r="L44" s="218"/>
      <c r="M44" s="217"/>
      <c r="N44" s="215"/>
      <c r="O44" s="353">
        <f aca="true" t="shared" si="3" ref="O44:P47">+ROUND(+F44+I44+L44,0)</f>
        <v>18921</v>
      </c>
      <c r="P44" s="366">
        <f t="shared" si="3"/>
        <v>32807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1251</v>
      </c>
      <c r="G47" s="221">
        <v>3427</v>
      </c>
      <c r="H47" s="15"/>
      <c r="I47" s="222"/>
      <c r="J47" s="221"/>
      <c r="K47" s="215"/>
      <c r="L47" s="222"/>
      <c r="M47" s="221"/>
      <c r="N47" s="215"/>
      <c r="O47" s="349">
        <f t="shared" si="3"/>
        <v>1251</v>
      </c>
      <c r="P47" s="372">
        <f t="shared" si="3"/>
        <v>3427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1251</v>
      </c>
      <c r="G48" s="223">
        <f>+ROUND(+SUM(G44:G47),0)</f>
        <v>3427</v>
      </c>
      <c r="H48" s="15"/>
      <c r="I48" s="224">
        <f>+ROUND(+SUM(I44:I47),0)</f>
        <v>18921</v>
      </c>
      <c r="J48" s="223">
        <f>+ROUND(+SUM(J44:J47),0)</f>
        <v>32807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20172</v>
      </c>
      <c r="P48" s="351">
        <f>+ROUND(+SUM(P44:P47),0)</f>
        <v>36234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3566688</v>
      </c>
      <c r="G50" s="245">
        <f>+ROUND(G25+G30+G37+G42+G48,0)</f>
        <v>2913366</v>
      </c>
      <c r="H50" s="15"/>
      <c r="I50" s="246">
        <f>+ROUND(I25+I30+I37+I42+I48,0)</f>
        <v>18915</v>
      </c>
      <c r="J50" s="245">
        <f>+ROUND(J25+J30+J37+J42+J48,0)</f>
        <v>32807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3585603</v>
      </c>
      <c r="P50" s="368">
        <f>+ROUND(P25+P30+P37+P42+P48,0)</f>
        <v>2946173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4002230</v>
      </c>
      <c r="G53" s="247">
        <v>4190662</v>
      </c>
      <c r="H53" s="15"/>
      <c r="I53" s="248">
        <v>243944</v>
      </c>
      <c r="J53" s="247">
        <v>245939</v>
      </c>
      <c r="K53" s="215"/>
      <c r="L53" s="248"/>
      <c r="M53" s="247"/>
      <c r="N53" s="215"/>
      <c r="O53" s="354">
        <f aca="true" t="shared" si="4" ref="O53:P57">+ROUND(+F53+I53+L53,0)</f>
        <v>4246174</v>
      </c>
      <c r="P53" s="347">
        <f t="shared" si="4"/>
        <v>4436601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48144</v>
      </c>
      <c r="G54" s="221">
        <v>36034</v>
      </c>
      <c r="H54" s="15"/>
      <c r="I54" s="222">
        <v>36</v>
      </c>
      <c r="J54" s="221">
        <v>36</v>
      </c>
      <c r="K54" s="215"/>
      <c r="L54" s="222"/>
      <c r="M54" s="221"/>
      <c r="N54" s="215"/>
      <c r="O54" s="349">
        <f t="shared" si="4"/>
        <v>48180</v>
      </c>
      <c r="P54" s="372">
        <f t="shared" si="4"/>
        <v>36070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-214569</v>
      </c>
      <c r="G55" s="221">
        <v>-23750</v>
      </c>
      <c r="H55" s="15"/>
      <c r="I55" s="222">
        <v>21141</v>
      </c>
      <c r="J55" s="221"/>
      <c r="K55" s="215"/>
      <c r="L55" s="222"/>
      <c r="M55" s="221"/>
      <c r="N55" s="215"/>
      <c r="O55" s="349">
        <f t="shared" si="4"/>
        <v>-193428</v>
      </c>
      <c r="P55" s="372">
        <f t="shared" si="4"/>
        <v>-23750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10104322</v>
      </c>
      <c r="G56" s="221">
        <v>8719486</v>
      </c>
      <c r="H56" s="15"/>
      <c r="I56" s="222">
        <v>895486</v>
      </c>
      <c r="J56" s="221">
        <v>838867</v>
      </c>
      <c r="K56" s="215"/>
      <c r="L56" s="222"/>
      <c r="M56" s="221"/>
      <c r="N56" s="215"/>
      <c r="O56" s="349">
        <f t="shared" si="4"/>
        <v>10999808</v>
      </c>
      <c r="P56" s="372">
        <f t="shared" si="4"/>
        <v>9558353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2054488</v>
      </c>
      <c r="G57" s="221">
        <v>1773045</v>
      </c>
      <c r="H57" s="15"/>
      <c r="I57" s="222">
        <v>173961</v>
      </c>
      <c r="J57" s="221">
        <v>161449</v>
      </c>
      <c r="K57" s="215"/>
      <c r="L57" s="222"/>
      <c r="M57" s="221"/>
      <c r="N57" s="215"/>
      <c r="O57" s="349">
        <f t="shared" si="4"/>
        <v>2228449</v>
      </c>
      <c r="P57" s="372">
        <f t="shared" si="4"/>
        <v>1934494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15994615</v>
      </c>
      <c r="G58" s="249">
        <f>+ROUND(+SUM(G53:G57),0)</f>
        <v>14695477</v>
      </c>
      <c r="H58" s="15"/>
      <c r="I58" s="250">
        <f>+ROUND(+SUM(I53:I57),0)</f>
        <v>1334568</v>
      </c>
      <c r="J58" s="249">
        <f>+ROUND(+SUM(J53:J57),0)</f>
        <v>1246291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17329183</v>
      </c>
      <c r="P58" s="370">
        <f>+ROUND(+SUM(P53:P57),0)</f>
        <v>15941768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>
        <v>18000</v>
      </c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18000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2942910</v>
      </c>
      <c r="G61" s="221">
        <v>3985659</v>
      </c>
      <c r="H61" s="15"/>
      <c r="I61" s="222">
        <v>1048075</v>
      </c>
      <c r="J61" s="221">
        <v>1024608</v>
      </c>
      <c r="K61" s="215"/>
      <c r="L61" s="222"/>
      <c r="M61" s="221"/>
      <c r="N61" s="215"/>
      <c r="O61" s="349">
        <f t="shared" si="5"/>
        <v>3990985</v>
      </c>
      <c r="P61" s="372">
        <f t="shared" si="5"/>
        <v>5010267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8251</v>
      </c>
      <c r="G62" s="221">
        <v>23160</v>
      </c>
      <c r="H62" s="15"/>
      <c r="I62" s="222"/>
      <c r="J62" s="221"/>
      <c r="K62" s="215"/>
      <c r="L62" s="222"/>
      <c r="M62" s="221"/>
      <c r="N62" s="215"/>
      <c r="O62" s="349">
        <f t="shared" si="5"/>
        <v>8251</v>
      </c>
      <c r="P62" s="372">
        <f t="shared" si="5"/>
        <v>23160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2969161</v>
      </c>
      <c r="G65" s="249">
        <f>+ROUND(+SUM(G60:G63),0)</f>
        <v>4008819</v>
      </c>
      <c r="H65" s="15"/>
      <c r="I65" s="250">
        <f>+ROUND(+SUM(I60:I63),0)</f>
        <v>1048075</v>
      </c>
      <c r="J65" s="249">
        <f>+ROUND(+SUM(J60:J63),0)</f>
        <v>1024608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4017236</v>
      </c>
      <c r="P65" s="370">
        <f>+ROUND(+SUM(P60:P63),0)</f>
        <v>5033427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>
        <v>22810</v>
      </c>
      <c r="G68" s="221">
        <v>12147</v>
      </c>
      <c r="H68" s="15"/>
      <c r="I68" s="222"/>
      <c r="J68" s="221"/>
      <c r="K68" s="215"/>
      <c r="L68" s="222"/>
      <c r="M68" s="221"/>
      <c r="N68" s="215"/>
      <c r="O68" s="349">
        <f>+ROUND(+F68+I68+L68,0)</f>
        <v>22810</v>
      </c>
      <c r="P68" s="372">
        <f>+ROUND(+G68+J68+M68,0)</f>
        <v>12147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22810</v>
      </c>
      <c r="G69" s="249">
        <f>+ROUND(+SUM(G67:G68),0)</f>
        <v>12147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22810</v>
      </c>
      <c r="P69" s="370">
        <f>+ROUND(+SUM(P67:P68),0)</f>
        <v>12147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57254</v>
      </c>
      <c r="G71" s="247">
        <v>69888</v>
      </c>
      <c r="H71" s="15"/>
      <c r="I71" s="248">
        <v>12210</v>
      </c>
      <c r="J71" s="247">
        <v>10380</v>
      </c>
      <c r="K71" s="215"/>
      <c r="L71" s="248"/>
      <c r="M71" s="247"/>
      <c r="N71" s="215"/>
      <c r="O71" s="354">
        <f>+ROUND(+F71+I71+L71,0)</f>
        <v>69464</v>
      </c>
      <c r="P71" s="347">
        <f>+ROUND(+G71+J71+M71,0)</f>
        <v>80268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57254</v>
      </c>
      <c r="G73" s="249">
        <f>+ROUND(+SUM(G71:G72),0)</f>
        <v>69888</v>
      </c>
      <c r="H73" s="15"/>
      <c r="I73" s="250">
        <f>+ROUND(+SUM(I71:I72),0)</f>
        <v>12210</v>
      </c>
      <c r="J73" s="249">
        <f>+ROUND(+SUM(J71:J72),0)</f>
        <v>10380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69464</v>
      </c>
      <c r="P73" s="370">
        <f>+ROUND(+SUM(P71:P72),0)</f>
        <v>80268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335298</v>
      </c>
      <c r="G75" s="247">
        <v>332286</v>
      </c>
      <c r="H75" s="15"/>
      <c r="I75" s="248"/>
      <c r="J75" s="247"/>
      <c r="K75" s="215"/>
      <c r="L75" s="248"/>
      <c r="M75" s="247"/>
      <c r="N75" s="215"/>
      <c r="O75" s="354">
        <f>+ROUND(+F75+I75+L75,0)</f>
        <v>335298</v>
      </c>
      <c r="P75" s="347">
        <f>+ROUND(+G75+J75+M75,0)</f>
        <v>332286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335298</v>
      </c>
      <c r="G77" s="249">
        <f>+ROUND(+SUM(G75:G76),0)</f>
        <v>332286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335298</v>
      </c>
      <c r="P77" s="370">
        <f>+ROUND(+SUM(P75:P76),0)</f>
        <v>332286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19379138</v>
      </c>
      <c r="G79" s="260">
        <f>+ROUND(G58+G65+G69+G73+G77,0)</f>
        <v>19118617</v>
      </c>
      <c r="H79" s="15"/>
      <c r="I79" s="257">
        <f>+ROUND(I58+I65+I69+I73+I77,0)</f>
        <v>2394853</v>
      </c>
      <c r="J79" s="260">
        <f>+ROUND(J58+J65+J69+J73+J77,0)</f>
        <v>2281279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21773991</v>
      </c>
      <c r="P79" s="380">
        <f>+ROUND(P58+P65+P69+P73+P77,0)</f>
        <v>21399896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20061542</v>
      </c>
      <c r="G81" s="217">
        <v>14950023</v>
      </c>
      <c r="H81" s="15"/>
      <c r="I81" s="218">
        <v>2654310</v>
      </c>
      <c r="J81" s="217">
        <v>2242943</v>
      </c>
      <c r="K81" s="215"/>
      <c r="L81" s="218"/>
      <c r="M81" s="217"/>
      <c r="N81" s="215"/>
      <c r="O81" s="353">
        <f>+ROUND(+F81+I81+L81,0)</f>
        <v>22715852</v>
      </c>
      <c r="P81" s="366">
        <f>+ROUND(+G81+J81+M81,0)</f>
        <v>17192966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>
        <v>-53789</v>
      </c>
      <c r="G82" s="221">
        <v>-173167</v>
      </c>
      <c r="H82" s="15"/>
      <c r="I82" s="222">
        <v>53789</v>
      </c>
      <c r="J82" s="221">
        <v>173167</v>
      </c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20007753</v>
      </c>
      <c r="G83" s="258">
        <f>+ROUND(G81+G82,0)</f>
        <v>14776856</v>
      </c>
      <c r="H83" s="15"/>
      <c r="I83" s="259">
        <f>+ROUND(I81+I82,0)</f>
        <v>2708099</v>
      </c>
      <c r="J83" s="258">
        <f>+ROUND(J81+J82,0)</f>
        <v>2416110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22715852</v>
      </c>
      <c r="P83" s="375">
        <f>+ROUND(P81+P82,0)</f>
        <v>17192966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4195303</v>
      </c>
      <c r="G85" s="279">
        <f>+ROUND(G50,0)-ROUND(G79,0)+ROUND(G83,0)</f>
        <v>-1428395</v>
      </c>
      <c r="H85" s="15"/>
      <c r="I85" s="280">
        <f>+ROUND(I50,0)-ROUND(I79,0)+ROUND(I83,0)</f>
        <v>332161</v>
      </c>
      <c r="J85" s="279">
        <f>+ROUND(J50,0)-ROUND(J79,0)+ROUND(J83,0)</f>
        <v>167638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4527464</v>
      </c>
      <c r="P85" s="377">
        <f>+ROUND(P50,0)-ROUND(P79,0)+ROUND(P83,0)</f>
        <v>-1260757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-4195303</v>
      </c>
      <c r="G86" s="281">
        <f>+ROUND(G103,0)+ROUND(G122,0)+ROUND(G129,0)-ROUND(G134,0)</f>
        <v>1428395</v>
      </c>
      <c r="H86" s="15"/>
      <c r="I86" s="282">
        <f>+ROUND(I103,0)+ROUND(I122,0)+ROUND(I129,0)-ROUND(I134,0)</f>
        <v>-332161</v>
      </c>
      <c r="J86" s="281">
        <f>+ROUND(J103,0)+ROUND(J122,0)+ROUND(J129,0)-ROUND(J134,0)</f>
        <v>-167638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-4527464</v>
      </c>
      <c r="P86" s="379">
        <f>+ROUND(P103,0)+ROUND(P122,0)+ROUND(P129,0)-ROUND(P134,0)</f>
        <v>1260757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>
        <v>0</v>
      </c>
      <c r="G94" s="221">
        <v>0</v>
      </c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>
        <v>90882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90882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0</v>
      </c>
      <c r="G101" s="223">
        <f>+ROUND(+SUM(G99:G100),0)</f>
        <v>90882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0</v>
      </c>
      <c r="P101" s="351">
        <f>+ROUND(+SUM(P99:P100),0)</f>
        <v>90882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0</v>
      </c>
      <c r="G103" s="245">
        <f>+ROUND(G91+G97+G101,0)</f>
        <v>90882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0</v>
      </c>
      <c r="P103" s="368">
        <f>+ROUND(P91+P97+P101,0)</f>
        <v>90882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>
        <v>1261172</v>
      </c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1261172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>
        <v>-166668</v>
      </c>
      <c r="G111" s="221">
        <v>-55556</v>
      </c>
      <c r="H111" s="15"/>
      <c r="I111" s="222"/>
      <c r="J111" s="221"/>
      <c r="K111" s="215"/>
      <c r="L111" s="222"/>
      <c r="M111" s="221"/>
      <c r="N111" s="215"/>
      <c r="O111" s="349">
        <f>+ROUND(+F111+I111+L111,0)</f>
        <v>-166668</v>
      </c>
      <c r="P111" s="372">
        <f>+ROUND(+G111+J111+M111,0)</f>
        <v>-55556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-166668</v>
      </c>
      <c r="G112" s="249">
        <f>+ROUND(+SUM(G110:G111),0)</f>
        <v>1205616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-166668</v>
      </c>
      <c r="P112" s="370">
        <f>+ROUND(+SUM(P110:P111),0)</f>
        <v>1205616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0</v>
      </c>
      <c r="G118" s="247"/>
      <c r="H118" s="15"/>
      <c r="I118" s="248"/>
      <c r="J118" s="247"/>
      <c r="K118" s="215"/>
      <c r="L118" s="248">
        <v>-431532</v>
      </c>
      <c r="M118" s="247">
        <v>307125</v>
      </c>
      <c r="N118" s="215"/>
      <c r="O118" s="354">
        <f>+ROUND(+F118+I118+L118,0)</f>
        <v>-431532</v>
      </c>
      <c r="P118" s="347">
        <f>+ROUND(+G118+J118+M118,0)</f>
        <v>307125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>
        <v>0</v>
      </c>
      <c r="G119" s="221">
        <v>0</v>
      </c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-431532</v>
      </c>
      <c r="M120" s="249">
        <f>+ROUND(+SUM(M118:M119),0)</f>
        <v>307125</v>
      </c>
      <c r="N120" s="215"/>
      <c r="O120" s="369">
        <f>+ROUND(+SUM(O118:O119),0)</f>
        <v>-431532</v>
      </c>
      <c r="P120" s="370">
        <f>+ROUND(+SUM(P118:P119),0)</f>
        <v>307125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-166668</v>
      </c>
      <c r="G122" s="260">
        <f>+ROUND(G108+G112+G116+G120,0)</f>
        <v>1205616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-431532</v>
      </c>
      <c r="M122" s="260">
        <f>+ROUND(M108+M112+M116+M120,0)</f>
        <v>307125</v>
      </c>
      <c r="N122" s="215"/>
      <c r="O122" s="373">
        <f>+ROUND(O108+O112+O116+O120,0)</f>
        <v>-598200</v>
      </c>
      <c r="P122" s="380">
        <f>+ROUND(P108+P112+P116+P120,0)</f>
        <v>1512741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211671</v>
      </c>
      <c r="G125" s="221">
        <v>117578</v>
      </c>
      <c r="H125" s="15"/>
      <c r="I125" s="222">
        <v>-211671</v>
      </c>
      <c r="J125" s="221">
        <v>-117577</v>
      </c>
      <c r="K125" s="215"/>
      <c r="L125" s="222"/>
      <c r="M125" s="221"/>
      <c r="N125" s="215"/>
      <c r="O125" s="349">
        <f t="shared" si="7"/>
        <v>0</v>
      </c>
      <c r="P125" s="372">
        <f t="shared" si="7"/>
        <v>1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211671</v>
      </c>
      <c r="G129" s="258">
        <f>+ROUND(+SUM(G124,G125,G126,G128),0)</f>
        <v>117578</v>
      </c>
      <c r="H129" s="15"/>
      <c r="I129" s="259">
        <f>+ROUND(+SUM(I124,I125,I126,I128),0)</f>
        <v>-211671</v>
      </c>
      <c r="J129" s="258">
        <f>+ROUND(+SUM(J124,J125,J126,J128),0)</f>
        <v>-117577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1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2156221</v>
      </c>
      <c r="G131" s="217">
        <v>2170540</v>
      </c>
      <c r="H131" s="15"/>
      <c r="I131" s="218">
        <v>124542</v>
      </c>
      <c r="J131" s="217">
        <v>74481</v>
      </c>
      <c r="K131" s="215"/>
      <c r="L131" s="218">
        <v>956529</v>
      </c>
      <c r="M131" s="217">
        <v>649404</v>
      </c>
      <c r="N131" s="215"/>
      <c r="O131" s="353">
        <f aca="true" t="shared" si="8" ref="O131:P133">+ROUND(+F131+I131+L131,0)</f>
        <v>3237292</v>
      </c>
      <c r="P131" s="366">
        <f t="shared" si="8"/>
        <v>2894425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6396527</v>
      </c>
      <c r="G133" s="221">
        <v>2156221</v>
      </c>
      <c r="H133" s="15"/>
      <c r="I133" s="222">
        <v>245032</v>
      </c>
      <c r="J133" s="221">
        <v>124542</v>
      </c>
      <c r="K133" s="215"/>
      <c r="L133" s="222">
        <v>524997</v>
      </c>
      <c r="M133" s="221">
        <v>956529</v>
      </c>
      <c r="N133" s="215"/>
      <c r="O133" s="349">
        <f t="shared" si="8"/>
        <v>7166556</v>
      </c>
      <c r="P133" s="372">
        <f t="shared" si="8"/>
        <v>3237292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4240306</v>
      </c>
      <c r="G134" s="263">
        <f>+ROUND(+G133-G131-G132,0)</f>
        <v>-14319</v>
      </c>
      <c r="H134" s="15"/>
      <c r="I134" s="264">
        <f>+ROUND(+I133-I131-I132,0)</f>
        <v>120490</v>
      </c>
      <c r="J134" s="263">
        <f>+ROUND(+J133-J131-J132,0)</f>
        <v>50061</v>
      </c>
      <c r="K134" s="215"/>
      <c r="L134" s="264">
        <f>+ROUND(+L133-L131-L132,0)</f>
        <v>-431532</v>
      </c>
      <c r="M134" s="263">
        <f>+ROUND(+M133-M131-M132,0)</f>
        <v>307125</v>
      </c>
      <c r="N134" s="215"/>
      <c r="O134" s="382">
        <f>+ROUND(+O133-O131-O132,0)</f>
        <v>3929264</v>
      </c>
      <c r="P134" s="383">
        <f>+ROUND(+P133-P131-P132,0)</f>
        <v>342867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4240306</v>
      </c>
      <c r="G142" s="525">
        <f>+G134+G140</f>
        <v>-14319</v>
      </c>
      <c r="H142" s="15"/>
      <c r="I142" s="524">
        <f>+I134+I140</f>
        <v>120490</v>
      </c>
      <c r="J142" s="525">
        <f>+J134+J140</f>
        <v>50061</v>
      </c>
      <c r="K142" s="215"/>
      <c r="L142" s="524">
        <f>+L134+L140</f>
        <v>-431532</v>
      </c>
      <c r="M142" s="525">
        <f>+M134+M140</f>
        <v>307125</v>
      </c>
      <c r="N142" s="215"/>
      <c r="O142" s="382">
        <f>+O134+O140</f>
        <v>3929264</v>
      </c>
      <c r="P142" s="383">
        <f>+P134+P140</f>
        <v>342867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12022021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458</v>
      </c>
      <c r="G148" s="790"/>
      <c r="H148" s="790"/>
      <c r="I148" s="791"/>
      <c r="J148" s="334"/>
      <c r="K148" s="16"/>
      <c r="L148" s="334" t="s">
        <v>234</v>
      </c>
      <c r="M148" s="789" t="s">
        <v>459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E149"/>
      <c r="F149" s="11"/>
      <c r="G149" s="11"/>
      <c r="H149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V149" s="36"/>
      <c r="W149" s="36"/>
      <c r="X149" s="36"/>
      <c r="Y149" s="36"/>
      <c r="Z149" s="36"/>
      <c r="AA149" s="36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E150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H150"/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V150" s="36"/>
      <c r="W150" s="36"/>
      <c r="X150" s="36"/>
      <c r="Y150" s="36"/>
      <c r="Z150" s="36"/>
      <c r="AA150" s="36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E151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H151"/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V151" s="36"/>
      <c r="W151" s="36"/>
      <c r="X151" s="36"/>
      <c r="Y151" s="36"/>
      <c r="Z151" s="36"/>
      <c r="AA151" s="36"/>
      <c r="AB151" s="4"/>
    </row>
    <row r="152" spans="1:28" s="3" customFormat="1" ht="15.75" thickBot="1">
      <c r="A152" s="10"/>
      <c r="B152" s="10"/>
      <c r="C152" s="10"/>
      <c r="D152" s="10"/>
      <c r="E152"/>
      <c r="F152" s="89"/>
      <c r="G152" s="89"/>
      <c r="H152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V152" s="36"/>
      <c r="W152" s="36"/>
      <c r="X152" s="36"/>
      <c r="Y152" s="36"/>
      <c r="Z152" s="36"/>
      <c r="AA152" s="36"/>
      <c r="AB152" s="4"/>
    </row>
    <row r="153" spans="1:28" s="3" customFormat="1" ht="15.75">
      <c r="A153" s="10"/>
      <c r="B153" s="467" t="s">
        <v>275</v>
      </c>
      <c r="C153" s="468"/>
      <c r="D153" s="469"/>
      <c r="E153"/>
      <c r="F153" s="480">
        <f>+ROUND(F85,0)+ROUND(F86,0)</f>
        <v>0</v>
      </c>
      <c r="G153" s="481">
        <f>+ROUND(G85,0)+ROUND(G86,0)</f>
        <v>0</v>
      </c>
      <c r="H153"/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V153" s="36"/>
      <c r="W153" s="36"/>
      <c r="X153" s="36"/>
      <c r="Y153" s="36"/>
      <c r="Z153" s="36"/>
      <c r="AA153" s="36"/>
      <c r="AB153" s="4"/>
    </row>
    <row r="154" spans="1:28" s="3" customFormat="1" ht="16.5" thickBot="1">
      <c r="A154" s="10"/>
      <c r="B154" s="467" t="s">
        <v>276</v>
      </c>
      <c r="C154" s="468"/>
      <c r="D154" s="469"/>
      <c r="E154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H154"/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V154" s="36"/>
      <c r="W154" s="36"/>
      <c r="X154" s="36"/>
      <c r="Y154" s="36"/>
      <c r="Z154" s="36"/>
      <c r="AA154" s="36"/>
      <c r="AB154" s="4"/>
    </row>
    <row r="155" spans="1:28" s="3" customFormat="1" ht="15">
      <c r="A155" s="10"/>
      <c r="B155" s="10"/>
      <c r="C155" s="10"/>
      <c r="D155" s="10"/>
      <c r="E155"/>
      <c r="F155" s="11"/>
      <c r="G155" s="11"/>
      <c r="H155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V155" s="36"/>
      <c r="W155" s="36"/>
      <c r="X155" s="36"/>
      <c r="Y155" s="36"/>
      <c r="Z155" s="36"/>
      <c r="AA155" s="36"/>
      <c r="AB155" s="4"/>
    </row>
    <row r="156" spans="1:28" s="3" customFormat="1" ht="15">
      <c r="A156" s="10"/>
      <c r="B156" s="10"/>
      <c r="C156" s="10"/>
      <c r="D156" s="10"/>
      <c r="E156"/>
      <c r="F156" s="11"/>
      <c r="G156" s="11"/>
      <c r="H156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V156" s="36"/>
      <c r="W156" s="36"/>
      <c r="X156" s="36"/>
      <c r="Y156" s="36"/>
      <c r="Z156" s="36"/>
      <c r="AA156" s="36"/>
      <c r="AB156" s="4"/>
    </row>
    <row r="157" spans="1:28" s="3" customFormat="1" ht="15">
      <c r="A157" s="10"/>
      <c r="B157" s="10"/>
      <c r="C157" s="10"/>
      <c r="D157" s="10"/>
      <c r="E157"/>
      <c r="F157" s="11"/>
      <c r="G157" s="11"/>
      <c r="H157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V157" s="36"/>
      <c r="W157" s="36"/>
      <c r="X157" s="36"/>
      <c r="Y157" s="36"/>
      <c r="Z157" s="36"/>
      <c r="AA157" s="36"/>
      <c r="AB157" s="4"/>
    </row>
    <row r="158" spans="1:28" s="3" customFormat="1" ht="15.75" customHeight="1" thickBot="1">
      <c r="A158" s="10"/>
      <c r="B158" s="10"/>
      <c r="C158" s="10"/>
      <c r="D158" s="10"/>
      <c r="E158"/>
      <c r="F158" s="11"/>
      <c r="G158" s="11"/>
      <c r="H158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V158" s="36"/>
      <c r="W158" s="36"/>
      <c r="X158" s="36"/>
      <c r="Y158" s="36"/>
      <c r="Z158" s="36"/>
      <c r="AA158" s="36"/>
      <c r="AB158" s="4"/>
    </row>
    <row r="159" spans="1:28" s="3" customFormat="1" ht="15.75" customHeight="1">
      <c r="A159" s="10"/>
      <c r="B159" s="10"/>
      <c r="C159" s="10"/>
      <c r="D159" s="10"/>
      <c r="E159"/>
      <c r="F159" s="541" t="s">
        <v>326</v>
      </c>
      <c r="G159" s="542" t="s">
        <v>326</v>
      </c>
      <c r="H159"/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V159" s="36"/>
      <c r="W159" s="36"/>
      <c r="X159" s="36"/>
      <c r="Y159" s="36"/>
      <c r="Z159" s="36"/>
      <c r="AA159" s="36"/>
      <c r="AB159" s="4"/>
    </row>
    <row r="160" spans="1:28" s="3" customFormat="1" ht="15.75">
      <c r="A160" s="10"/>
      <c r="B160" s="538" t="s">
        <v>331</v>
      </c>
      <c r="C160" s="539"/>
      <c r="D160" s="540"/>
      <c r="E160"/>
      <c r="F160" s="552">
        <f>+F133+F139</f>
        <v>6396527</v>
      </c>
      <c r="G160" s="553">
        <f>+G133+G139</f>
        <v>2156221</v>
      </c>
      <c r="H160"/>
      <c r="I160" s="552">
        <f>+I133+I139</f>
        <v>245032</v>
      </c>
      <c r="J160" s="553">
        <f>+J133+J139</f>
        <v>124542</v>
      </c>
      <c r="K160" s="215"/>
      <c r="L160" s="552">
        <f>+L133+L139</f>
        <v>524997</v>
      </c>
      <c r="M160" s="553">
        <f>+M133+M139</f>
        <v>956529</v>
      </c>
      <c r="N160" s="215"/>
      <c r="O160" s="556">
        <f>+ROUND(+F160+I160+L160,0)</f>
        <v>7166556</v>
      </c>
      <c r="P160" s="557">
        <f>+ROUND(+G160+J160+M160,0)</f>
        <v>3237292</v>
      </c>
      <c r="Q160" s="10"/>
      <c r="R160" s="210"/>
      <c r="S160" s="210"/>
      <c r="T160" s="210"/>
      <c r="U160" s="10"/>
      <c r="V160" s="36"/>
      <c r="W160" s="36"/>
      <c r="X160" s="36"/>
      <c r="Y160" s="36"/>
      <c r="Z160" s="36"/>
      <c r="AA160" s="36"/>
      <c r="AB160" s="4"/>
    </row>
    <row r="161" spans="1:28" s="3" customFormat="1" ht="15.75">
      <c r="A161" s="36"/>
      <c r="B161" s="551" t="s">
        <v>327</v>
      </c>
      <c r="C161" s="770">
        <f>+'Cash-Flow-2020-Leva'!P5</f>
        <v>2020</v>
      </c>
      <c r="D161" s="771"/>
      <c r="E161"/>
      <c r="F161" s="549">
        <v>6396527</v>
      </c>
      <c r="G161" s="550">
        <v>2156221</v>
      </c>
      <c r="H161"/>
      <c r="I161" s="549">
        <v>245032</v>
      </c>
      <c r="J161" s="550">
        <v>124542</v>
      </c>
      <c r="K161" s="215"/>
      <c r="L161" s="549">
        <v>524997</v>
      </c>
      <c r="M161" s="550">
        <v>956529</v>
      </c>
      <c r="N161" s="215"/>
      <c r="O161" s="558">
        <f>+ROUND(+F161+I161+L161,0)</f>
        <v>7166556</v>
      </c>
      <c r="P161" s="559">
        <f>+ROUND(+G161+J161+M161,0)</f>
        <v>3237292</v>
      </c>
      <c r="Q161" s="10"/>
      <c r="R161" s="210"/>
      <c r="S161" s="210"/>
      <c r="T161" s="210"/>
      <c r="U161" s="10"/>
      <c r="V161" s="36"/>
      <c r="W161" s="36"/>
      <c r="X161" s="36"/>
      <c r="Y161" s="36"/>
      <c r="Z161" s="36"/>
      <c r="AA161" s="36"/>
      <c r="AB161" s="4"/>
    </row>
    <row r="162" spans="1:28" s="3" customFormat="1" ht="15.75" customHeight="1" thickBot="1">
      <c r="A162" s="36"/>
      <c r="B162" s="10"/>
      <c r="C162" s="10"/>
      <c r="D162" s="10"/>
      <c r="E162"/>
      <c r="F162" s="580">
        <f>+F11</f>
        <v>44196</v>
      </c>
      <c r="G162" s="543">
        <f>+G11</f>
        <v>2019</v>
      </c>
      <c r="H162"/>
      <c r="I162" s="581">
        <f>+I11</f>
        <v>44196</v>
      </c>
      <c r="J162" s="545">
        <f>+J11</f>
        <v>2019</v>
      </c>
      <c r="K162" s="11"/>
      <c r="L162" s="582">
        <f>+L11</f>
        <v>44196</v>
      </c>
      <c r="M162" s="548">
        <f>+M11</f>
        <v>2019</v>
      </c>
      <c r="N162" s="11"/>
      <c r="O162" s="583">
        <f>+O11</f>
        <v>44196</v>
      </c>
      <c r="P162" s="562">
        <f>+P11</f>
        <v>2019</v>
      </c>
      <c r="Q162" s="10"/>
      <c r="R162" s="210"/>
      <c r="S162" s="210"/>
      <c r="T162" s="210"/>
      <c r="U162" s="10"/>
      <c r="V162" s="36"/>
      <c r="W162" s="36"/>
      <c r="X162" s="36"/>
      <c r="Y162" s="36"/>
      <c r="Z162" s="36"/>
      <c r="AA162" s="36"/>
      <c r="AB162" s="4"/>
    </row>
    <row r="163" spans="1:28" s="3" customFormat="1" ht="15.75" thickBot="1">
      <c r="A163" s="10"/>
      <c r="B163" s="10"/>
      <c r="C163" s="10"/>
      <c r="D163" s="10"/>
      <c r="E163"/>
      <c r="F163" s="11"/>
      <c r="G163" s="11"/>
      <c r="H163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V163" s="36"/>
      <c r="W163" s="36"/>
      <c r="X163" s="36"/>
      <c r="Y163" s="36"/>
      <c r="Z163" s="36"/>
      <c r="AA163" s="36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V164" s="36"/>
      <c r="W164" s="36"/>
      <c r="X164" s="36"/>
      <c r="Y164" s="36"/>
      <c r="Z164" s="36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V165" s="36"/>
      <c r="W165" s="36"/>
      <c r="X165" s="36"/>
      <c r="Y165" s="36"/>
      <c r="Z165" s="36"/>
      <c r="AA165" s="4"/>
    </row>
    <row r="166" spans="1:28" s="3" customFormat="1" ht="15.75" thickBot="1">
      <c r="A166" s="10"/>
      <c r="B166" s="10"/>
      <c r="C166" s="10"/>
      <c r="D166" s="10"/>
      <c r="E166"/>
      <c r="F166" s="11"/>
      <c r="G166" s="11"/>
      <c r="H166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V166" s="36"/>
      <c r="W166" s="36"/>
      <c r="X166" s="36"/>
      <c r="Y166" s="36"/>
      <c r="Z166" s="36"/>
      <c r="AA166" s="36"/>
      <c r="AB166" s="4"/>
    </row>
    <row r="167" spans="1:28" s="3" customFormat="1" ht="15.75">
      <c r="A167" s="10"/>
      <c r="B167" s="467" t="s">
        <v>329</v>
      </c>
      <c r="C167" s="468"/>
      <c r="D167" s="469"/>
      <c r="E167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H167"/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V167" s="36"/>
      <c r="W167" s="36"/>
      <c r="X167" s="36"/>
      <c r="Y167" s="36"/>
      <c r="Z167" s="36"/>
      <c r="AA167" s="36"/>
      <c r="AB167" s="4"/>
    </row>
    <row r="168" spans="1:28" s="3" customFormat="1" ht="16.5" thickBot="1">
      <c r="A168" s="10"/>
      <c r="B168" s="467" t="s">
        <v>330</v>
      </c>
      <c r="C168" s="468"/>
      <c r="D168" s="469"/>
      <c r="E168"/>
      <c r="F168" s="480">
        <f>+F164+F165</f>
        <v>0</v>
      </c>
      <c r="G168" s="481">
        <f>+G164+G165</f>
        <v>0</v>
      </c>
      <c r="H168"/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V168" s="36"/>
      <c r="W168" s="36"/>
      <c r="X168" s="36"/>
      <c r="Y168" s="36"/>
      <c r="Z168" s="36"/>
      <c r="AA168" s="36"/>
      <c r="AB168" s="4"/>
    </row>
    <row r="169" spans="1:28" s="3" customFormat="1" ht="15">
      <c r="A169" s="10"/>
      <c r="B169" s="10"/>
      <c r="C169" s="10"/>
      <c r="D169" s="10"/>
      <c r="E169"/>
      <c r="F169" s="11"/>
      <c r="G169" s="11"/>
      <c r="H169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V169" s="36"/>
      <c r="W169" s="36"/>
      <c r="X169" s="36"/>
      <c r="Y169" s="36"/>
      <c r="Z169" s="36"/>
      <c r="AA169" s="36"/>
      <c r="AB169" s="4"/>
    </row>
    <row r="170" spans="1:28" s="3" customFormat="1" ht="15">
      <c r="A170" s="10"/>
      <c r="B170" s="10"/>
      <c r="C170" s="10"/>
      <c r="D170" s="10"/>
      <c r="E170"/>
      <c r="F170" s="676">
        <f>+IF(F171&gt;0,"БЮДЖЕТ",0)</f>
        <v>0</v>
      </c>
      <c r="G170" s="676"/>
      <c r="H170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V170" s="36"/>
      <c r="W170" s="36"/>
      <c r="X170" s="36"/>
      <c r="Y170" s="36"/>
      <c r="Z170" s="36"/>
      <c r="AA170" s="36"/>
      <c r="AB170" s="4"/>
    </row>
    <row r="171" spans="1:28" s="3" customFormat="1" ht="15">
      <c r="A171" s="10"/>
      <c r="B171" s="10"/>
      <c r="C171" s="10"/>
      <c r="D171" s="10"/>
      <c r="E171"/>
      <c r="F171" s="676">
        <f>+COUNTIF(F168:G168,"&lt;&gt;0")</f>
        <v>0</v>
      </c>
      <c r="G171" s="676"/>
      <c r="H171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V171" s="36"/>
      <c r="W171" s="36"/>
      <c r="X171" s="36"/>
      <c r="Y171" s="36"/>
      <c r="Z171" s="36"/>
      <c r="AA171" s="36"/>
      <c r="AB171" s="4"/>
    </row>
    <row r="172" spans="1:28" s="3" customFormat="1" ht="15">
      <c r="A172" s="10"/>
      <c r="B172" s="10"/>
      <c r="C172" s="10"/>
      <c r="D172" s="10"/>
      <c r="E172"/>
      <c r="F172" s="11"/>
      <c r="G172" s="11"/>
      <c r="H172"/>
      <c r="I172" s="11"/>
      <c r="J172" s="11"/>
      <c r="K172" s="11"/>
      <c r="L172" s="11"/>
      <c r="M172" s="11"/>
      <c r="N172" s="11"/>
      <c r="O172" s="36"/>
      <c r="P172" s="36"/>
      <c r="Q172" s="10"/>
      <c r="R172" s="210"/>
      <c r="S172" s="210"/>
      <c r="T172" s="210"/>
      <c r="U172" s="10"/>
      <c r="V172" s="36"/>
      <c r="W172" s="36"/>
      <c r="X172" s="36"/>
      <c r="Y172" s="36"/>
      <c r="Z172" s="36"/>
      <c r="AA172" s="36"/>
      <c r="AB172" s="4"/>
    </row>
    <row r="173" spans="1:28" s="3" customFormat="1" ht="15">
      <c r="A173" s="10"/>
      <c r="B173" s="10"/>
      <c r="C173" s="10"/>
      <c r="D173" s="10"/>
      <c r="E173"/>
      <c r="F173" s="11"/>
      <c r="G173" s="11"/>
      <c r="H173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V173" s="36"/>
      <c r="W173" s="36"/>
      <c r="X173" s="36"/>
      <c r="Y173" s="36"/>
      <c r="Z173" s="36"/>
      <c r="AA173" s="36"/>
      <c r="AB173" s="4"/>
    </row>
    <row r="174" spans="1:28" s="3" customFormat="1" ht="15">
      <c r="A174" s="10"/>
      <c r="B174" s="10"/>
      <c r="C174" s="10"/>
      <c r="D174" s="10"/>
      <c r="E174"/>
      <c r="F174" s="11"/>
      <c r="G174" s="11"/>
      <c r="H174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V174" s="36"/>
      <c r="W174" s="36"/>
      <c r="X174" s="36"/>
      <c r="Y174" s="36"/>
      <c r="Z174" s="36"/>
      <c r="AA174" s="36"/>
      <c r="AB174" s="4"/>
    </row>
    <row r="175" spans="1:28" s="3" customFormat="1" ht="15">
      <c r="A175" s="10"/>
      <c r="B175" s="10"/>
      <c r="C175" s="10"/>
      <c r="D175" s="10"/>
      <c r="E175"/>
      <c r="F175" s="11"/>
      <c r="G175" s="11"/>
      <c r="H175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V175" s="36"/>
      <c r="W175" s="36"/>
      <c r="X175" s="36"/>
      <c r="Y175" s="36"/>
      <c r="Z175" s="36"/>
      <c r="AA175" s="36"/>
      <c r="AB175" s="4"/>
    </row>
    <row r="176" spans="1:28" s="3" customFormat="1" ht="15">
      <c r="A176" s="10"/>
      <c r="B176" s="10"/>
      <c r="C176" s="10"/>
      <c r="D176" s="10"/>
      <c r="E176"/>
      <c r="F176" s="11"/>
      <c r="G176" s="11"/>
      <c r="H176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V176" s="36"/>
      <c r="W176" s="36"/>
      <c r="X176" s="36"/>
      <c r="Y176" s="36"/>
      <c r="Z176" s="36"/>
      <c r="AA176" s="36"/>
      <c r="AB176" s="4"/>
    </row>
    <row r="177" spans="1:28" s="3" customFormat="1" ht="15">
      <c r="A177" s="10"/>
      <c r="B177" s="10"/>
      <c r="C177" s="10"/>
      <c r="D177" s="10"/>
      <c r="E177"/>
      <c r="F177" s="11"/>
      <c r="G177" s="11"/>
      <c r="H177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V177" s="36"/>
      <c r="W177" s="36"/>
      <c r="X177" s="36"/>
      <c r="Y177" s="36"/>
      <c r="Z177" s="36"/>
      <c r="AA177" s="36"/>
      <c r="AB177" s="4"/>
    </row>
    <row r="178" spans="1:28" s="3" customFormat="1" ht="15">
      <c r="A178" s="10"/>
      <c r="B178" s="10"/>
      <c r="C178" s="10"/>
      <c r="D178" s="10"/>
      <c r="E178"/>
      <c r="F178" s="11"/>
      <c r="G178" s="11"/>
      <c r="H178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V178" s="36"/>
      <c r="W178" s="36"/>
      <c r="X178" s="36"/>
      <c r="Y178" s="36"/>
      <c r="Z178" s="36"/>
      <c r="AA178" s="36"/>
      <c r="AB178" s="4"/>
    </row>
    <row r="179" spans="1:28" s="3" customFormat="1" ht="15">
      <c r="A179" s="10"/>
      <c r="B179" s="10"/>
      <c r="C179" s="10"/>
      <c r="D179" s="10"/>
      <c r="E179"/>
      <c r="F179" s="11"/>
      <c r="G179" s="11"/>
      <c r="H179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V179" s="36"/>
      <c r="W179" s="36"/>
      <c r="X179" s="36"/>
      <c r="Y179" s="36"/>
      <c r="Z179" s="36"/>
      <c r="AA179" s="36"/>
      <c r="AB179" s="4"/>
    </row>
    <row r="180" spans="1:28" s="3" customFormat="1" ht="15">
      <c r="A180" s="10"/>
      <c r="B180" s="10"/>
      <c r="C180" s="10"/>
      <c r="D180" s="10"/>
      <c r="E180"/>
      <c r="F180" s="11"/>
      <c r="G180" s="11"/>
      <c r="H180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V180" s="36"/>
      <c r="W180" s="36"/>
      <c r="X180" s="36"/>
      <c r="Y180" s="36"/>
      <c r="Z180" s="36"/>
      <c r="AA180" s="36"/>
      <c r="AB180" s="4"/>
    </row>
    <row r="181" spans="1:28" s="3" customFormat="1" ht="15">
      <c r="A181" s="10"/>
      <c r="B181" s="10"/>
      <c r="C181" s="10"/>
      <c r="D181" s="10"/>
      <c r="E181"/>
      <c r="F181" s="11"/>
      <c r="G181" s="11"/>
      <c r="H18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V181" s="36"/>
      <c r="W181" s="36"/>
      <c r="X181" s="36"/>
      <c r="Y181" s="36"/>
      <c r="Z181" s="36"/>
      <c r="AA181" s="36"/>
      <c r="AB181" s="4"/>
    </row>
    <row r="182" spans="1:28" s="3" customFormat="1" ht="15">
      <c r="A182" s="10"/>
      <c r="B182" s="10"/>
      <c r="C182" s="10"/>
      <c r="D182" s="10"/>
      <c r="E182"/>
      <c r="F182" s="11"/>
      <c r="G182" s="11"/>
      <c r="H182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V182" s="36"/>
      <c r="W182" s="36"/>
      <c r="X182" s="36"/>
      <c r="Y182" s="36"/>
      <c r="Z182" s="36"/>
      <c r="AA182" s="36"/>
      <c r="AB182" s="4"/>
    </row>
    <row r="183" spans="1:28" s="3" customFormat="1" ht="15">
      <c r="A183" s="10"/>
      <c r="B183" s="10"/>
      <c r="C183" s="10"/>
      <c r="D183" s="10"/>
      <c r="E183"/>
      <c r="F183" s="11"/>
      <c r="G183" s="11"/>
      <c r="H183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V183" s="36"/>
      <c r="W183" s="36"/>
      <c r="X183" s="36"/>
      <c r="Y183" s="36"/>
      <c r="Z183" s="36"/>
      <c r="AA183" s="36"/>
      <c r="AB183" s="4"/>
    </row>
    <row r="184" spans="1:28" s="3" customFormat="1" ht="15">
      <c r="A184" s="10"/>
      <c r="B184" s="10"/>
      <c r="C184" s="10"/>
      <c r="D184" s="10"/>
      <c r="E184"/>
      <c r="F184" s="11"/>
      <c r="G184" s="11"/>
      <c r="H184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V184" s="36"/>
      <c r="W184" s="36"/>
      <c r="X184" s="36"/>
      <c r="Y184" s="36"/>
      <c r="Z184" s="36"/>
      <c r="AA184" s="36"/>
      <c r="AB184" s="4"/>
    </row>
    <row r="185" spans="1:28" s="3" customFormat="1" ht="15">
      <c r="A185" s="10"/>
      <c r="B185" s="10"/>
      <c r="C185" s="10"/>
      <c r="D185" s="10"/>
      <c r="E185"/>
      <c r="F185" s="11"/>
      <c r="G185" s="11"/>
      <c r="H185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V185" s="36"/>
      <c r="W185" s="36"/>
      <c r="X185" s="36"/>
      <c r="Y185" s="36"/>
      <c r="Z185" s="36"/>
      <c r="AA185" s="36"/>
      <c r="AB185" s="4"/>
    </row>
    <row r="186" spans="1:28" s="3" customFormat="1" ht="15">
      <c r="A186" s="10"/>
      <c r="B186" s="10"/>
      <c r="C186" s="10"/>
      <c r="D186" s="10"/>
      <c r="E186"/>
      <c r="F186" s="11"/>
      <c r="G186" s="11"/>
      <c r="H186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V186" s="36"/>
      <c r="W186" s="36"/>
      <c r="X186" s="36"/>
      <c r="Y186" s="36"/>
      <c r="Z186" s="36"/>
      <c r="AA186" s="36"/>
      <c r="AB186" s="4"/>
    </row>
    <row r="187" spans="1:28" s="3" customFormat="1" ht="15">
      <c r="A187" s="10"/>
      <c r="B187" s="10"/>
      <c r="C187" s="10"/>
      <c r="D187" s="10"/>
      <c r="E187"/>
      <c r="F187" s="11"/>
      <c r="G187" s="11"/>
      <c r="H187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V187" s="36"/>
      <c r="W187" s="36"/>
      <c r="X187" s="36"/>
      <c r="Y187" s="36"/>
      <c r="Z187" s="36"/>
      <c r="AA187" s="36"/>
      <c r="AB187" s="4"/>
    </row>
    <row r="188" spans="1:28" s="3" customFormat="1" ht="15">
      <c r="A188" s="10"/>
      <c r="B188" s="10"/>
      <c r="C188" s="10"/>
      <c r="D188" s="10"/>
      <c r="E188"/>
      <c r="F188" s="11"/>
      <c r="G188" s="11"/>
      <c r="H188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V188" s="36"/>
      <c r="W188" s="36"/>
      <c r="X188" s="36"/>
      <c r="Y188" s="36"/>
      <c r="Z188" s="36"/>
      <c r="AA188" s="36"/>
      <c r="AB188" s="4"/>
    </row>
    <row r="189" spans="1:28" s="3" customFormat="1" ht="15">
      <c r="A189" s="10"/>
      <c r="B189" s="10"/>
      <c r="C189" s="10"/>
      <c r="D189" s="10"/>
      <c r="E189"/>
      <c r="F189" s="11"/>
      <c r="G189" s="11"/>
      <c r="H189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V189" s="36"/>
      <c r="W189" s="36"/>
      <c r="X189" s="36"/>
      <c r="Y189" s="36"/>
      <c r="Z189" s="36"/>
      <c r="AA189" s="36"/>
      <c r="AB189" s="4"/>
    </row>
    <row r="190" spans="1:28" s="3" customFormat="1" ht="15">
      <c r="A190" s="10"/>
      <c r="B190" s="10"/>
      <c r="C190" s="10"/>
      <c r="D190" s="10"/>
      <c r="E190"/>
      <c r="F190" s="11"/>
      <c r="G190" s="11"/>
      <c r="H190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V190" s="36"/>
      <c r="W190" s="36"/>
      <c r="X190" s="36"/>
      <c r="Y190" s="36"/>
      <c r="Z190" s="36"/>
      <c r="AA190" s="36"/>
      <c r="AB190" s="4"/>
    </row>
    <row r="191" spans="1:28" s="3" customFormat="1" ht="15">
      <c r="A191" s="10"/>
      <c r="B191" s="10"/>
      <c r="C191" s="10"/>
      <c r="D191" s="10"/>
      <c r="E191"/>
      <c r="F191" s="11"/>
      <c r="G191" s="11"/>
      <c r="H19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V191" s="36"/>
      <c r="W191" s="36"/>
      <c r="X191" s="36"/>
      <c r="Y191" s="36"/>
      <c r="Z191" s="36"/>
      <c r="AA191" s="36"/>
      <c r="AB191" s="4"/>
    </row>
    <row r="192" spans="1:28" s="3" customFormat="1" ht="15">
      <c r="A192" s="10"/>
      <c r="B192" s="10"/>
      <c r="C192" s="10"/>
      <c r="D192" s="10"/>
      <c r="E192"/>
      <c r="F192" s="11"/>
      <c r="G192" s="11"/>
      <c r="H192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V192" s="36"/>
      <c r="W192" s="36"/>
      <c r="X192" s="36"/>
      <c r="Y192" s="36"/>
      <c r="Z192" s="36"/>
      <c r="AA192" s="36"/>
      <c r="AB192" s="4"/>
    </row>
    <row r="193" spans="1:28" s="3" customFormat="1" ht="15">
      <c r="A193" s="10"/>
      <c r="B193" s="10"/>
      <c r="C193" s="10"/>
      <c r="D193" s="10"/>
      <c r="E193"/>
      <c r="F193" s="11"/>
      <c r="G193" s="11"/>
      <c r="H193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V193" s="36"/>
      <c r="W193" s="36"/>
      <c r="X193" s="36"/>
      <c r="Y193" s="36"/>
      <c r="Z193" s="36"/>
      <c r="AA193" s="36"/>
      <c r="AB193" s="4"/>
    </row>
    <row r="194" spans="1:28" s="3" customFormat="1" ht="15">
      <c r="A194" s="10"/>
      <c r="B194" s="10"/>
      <c r="C194" s="10"/>
      <c r="D194" s="10"/>
      <c r="E194"/>
      <c r="F194" s="11"/>
      <c r="G194" s="11"/>
      <c r="H194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V194" s="36"/>
      <c r="W194" s="36"/>
      <c r="X194" s="36"/>
      <c r="Y194" s="36"/>
      <c r="Z194" s="36"/>
      <c r="AA194" s="36"/>
      <c r="AB194" s="4"/>
    </row>
    <row r="195" spans="1:28" s="3" customFormat="1" ht="15">
      <c r="A195" s="10"/>
      <c r="B195" s="10"/>
      <c r="C195" s="10"/>
      <c r="D195" s="10"/>
      <c r="E195"/>
      <c r="F195" s="11"/>
      <c r="G195" s="11"/>
      <c r="H195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V195" s="36"/>
      <c r="W195" s="36"/>
      <c r="X195" s="36"/>
      <c r="Y195" s="36"/>
      <c r="Z195" s="36"/>
      <c r="AA195" s="36"/>
      <c r="AB195" s="4"/>
    </row>
    <row r="196" spans="1:28" s="3" customFormat="1" ht="15">
      <c r="A196" s="10"/>
      <c r="B196" s="10"/>
      <c r="C196" s="10"/>
      <c r="D196" s="10"/>
      <c r="E196"/>
      <c r="F196" s="11"/>
      <c r="G196" s="11"/>
      <c r="H196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V196" s="36"/>
      <c r="W196" s="36"/>
      <c r="X196" s="36"/>
      <c r="Y196" s="36"/>
      <c r="Z196" s="36"/>
      <c r="AA196" s="36"/>
      <c r="AB196" s="4"/>
    </row>
    <row r="197" spans="1:28" s="3" customFormat="1" ht="15">
      <c r="A197" s="10"/>
      <c r="B197" s="10"/>
      <c r="C197" s="10"/>
      <c r="D197" s="10"/>
      <c r="E197"/>
      <c r="F197" s="11"/>
      <c r="G197" s="11"/>
      <c r="H197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V197" s="36"/>
      <c r="W197" s="36"/>
      <c r="X197" s="36"/>
      <c r="Y197" s="36"/>
      <c r="Z197" s="36"/>
      <c r="AA197" s="36"/>
      <c r="AB197" s="4"/>
    </row>
    <row r="198" spans="1:28" s="3" customFormat="1" ht="15">
      <c r="A198" s="10"/>
      <c r="B198" s="10"/>
      <c r="C198" s="10"/>
      <c r="D198" s="10"/>
      <c r="E198"/>
      <c r="F198" s="11"/>
      <c r="G198" s="11"/>
      <c r="H198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V198" s="36"/>
      <c r="W198" s="36"/>
      <c r="X198" s="36"/>
      <c r="Y198" s="36"/>
      <c r="Z198" s="36"/>
      <c r="AA198" s="36"/>
      <c r="AB198" s="4"/>
    </row>
    <row r="199" spans="1:28" s="3" customFormat="1" ht="15">
      <c r="A199" s="10"/>
      <c r="B199" s="10"/>
      <c r="C199" s="10"/>
      <c r="D199" s="10"/>
      <c r="E199"/>
      <c r="F199" s="11"/>
      <c r="G199" s="11"/>
      <c r="H199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V199" s="36"/>
      <c r="W199" s="36"/>
      <c r="X199" s="36"/>
      <c r="Y199" s="36"/>
      <c r="Z199" s="36"/>
      <c r="AA199" s="36"/>
      <c r="AB199" s="4"/>
    </row>
    <row r="200" spans="1:28" s="3" customFormat="1" ht="15">
      <c r="A200" s="10"/>
      <c r="B200" s="10"/>
      <c r="C200" s="10"/>
      <c r="D200" s="10"/>
      <c r="E200"/>
      <c r="F200" s="11"/>
      <c r="G200" s="11"/>
      <c r="H200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V200" s="36"/>
      <c r="W200" s="36"/>
      <c r="X200" s="36"/>
      <c r="Y200" s="36"/>
      <c r="Z200" s="36"/>
      <c r="AA200" s="36"/>
      <c r="AB200" s="4"/>
    </row>
    <row r="201" spans="1:28" s="3" customFormat="1" ht="15">
      <c r="A201" s="10"/>
      <c r="B201" s="10"/>
      <c r="C201" s="10"/>
      <c r="D201" s="10"/>
      <c r="E201"/>
      <c r="F201" s="11"/>
      <c r="G201" s="11"/>
      <c r="H20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V201" s="36"/>
      <c r="W201" s="36"/>
      <c r="X201" s="36"/>
      <c r="Y201" s="36"/>
      <c r="Z201" s="36"/>
      <c r="AA201" s="36"/>
      <c r="AB201" s="4"/>
    </row>
    <row r="202" spans="1:28" s="3" customFormat="1" ht="15">
      <c r="A202" s="10"/>
      <c r="B202" s="10"/>
      <c r="C202" s="10"/>
      <c r="D202" s="10"/>
      <c r="E202"/>
      <c r="F202" s="11"/>
      <c r="G202" s="11"/>
      <c r="H202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V202" s="36"/>
      <c r="W202" s="36"/>
      <c r="X202" s="36"/>
      <c r="Y202" s="36"/>
      <c r="Z202" s="36"/>
      <c r="AA202" s="36"/>
      <c r="AB202" s="4"/>
    </row>
    <row r="203" spans="1:28" s="3" customFormat="1" ht="15">
      <c r="A203" s="10"/>
      <c r="B203" s="10"/>
      <c r="C203" s="10"/>
      <c r="D203" s="10"/>
      <c r="E203"/>
      <c r="F203" s="11"/>
      <c r="G203" s="11"/>
      <c r="H203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V203" s="36"/>
      <c r="W203" s="36"/>
      <c r="X203" s="36"/>
      <c r="Y203" s="36"/>
      <c r="Z203" s="36"/>
      <c r="AA203" s="36"/>
      <c r="AB203" s="4"/>
    </row>
    <row r="204" spans="1:28" s="3" customFormat="1" ht="15">
      <c r="A204" s="10"/>
      <c r="B204" s="10"/>
      <c r="C204" s="10"/>
      <c r="D204" s="10"/>
      <c r="E204"/>
      <c r="F204" s="11"/>
      <c r="G204" s="11"/>
      <c r="H204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V204" s="36"/>
      <c r="W204" s="36"/>
      <c r="X204" s="36"/>
      <c r="Y204" s="36"/>
      <c r="Z204" s="36"/>
      <c r="AA204" s="36"/>
      <c r="AB204" s="4"/>
    </row>
    <row r="205" spans="1:28" s="3" customFormat="1" ht="15">
      <c r="A205" s="10"/>
      <c r="B205" s="10"/>
      <c r="C205" s="10"/>
      <c r="D205" s="10"/>
      <c r="E205"/>
      <c r="F205" s="11"/>
      <c r="G205" s="11"/>
      <c r="H205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V205" s="36"/>
      <c r="W205" s="36"/>
      <c r="X205" s="36"/>
      <c r="Y205" s="36"/>
      <c r="Z205" s="36"/>
      <c r="AA205" s="36"/>
      <c r="AB205" s="4"/>
    </row>
    <row r="206" spans="1:28" s="3" customFormat="1" ht="15">
      <c r="A206" s="10"/>
      <c r="B206" s="10"/>
      <c r="C206" s="10"/>
      <c r="D206" s="10"/>
      <c r="E206"/>
      <c r="F206" s="11"/>
      <c r="G206" s="11"/>
      <c r="H206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V206" s="36"/>
      <c r="W206" s="36"/>
      <c r="X206" s="36"/>
      <c r="Y206" s="36"/>
      <c r="Z206" s="36"/>
      <c r="AA206" s="36"/>
      <c r="AB206" s="4"/>
    </row>
    <row r="207" spans="1:28" s="3" customFormat="1" ht="15">
      <c r="A207" s="10"/>
      <c r="B207" s="10"/>
      <c r="C207" s="10"/>
      <c r="D207" s="10"/>
      <c r="E207"/>
      <c r="F207" s="11"/>
      <c r="G207" s="11"/>
      <c r="H207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V207" s="36"/>
      <c r="W207" s="36"/>
      <c r="X207" s="36"/>
      <c r="Y207" s="36"/>
      <c r="Z207" s="36"/>
      <c r="AA207" s="36"/>
      <c r="AB207" s="4"/>
    </row>
    <row r="208" spans="1:28" s="3" customFormat="1" ht="15">
      <c r="A208" s="10"/>
      <c r="B208" s="10"/>
      <c r="C208" s="10"/>
      <c r="D208" s="10"/>
      <c r="E208"/>
      <c r="F208" s="11"/>
      <c r="G208" s="11"/>
      <c r="H208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V208" s="36"/>
      <c r="W208" s="36"/>
      <c r="X208" s="36"/>
      <c r="Y208" s="36"/>
      <c r="Z208" s="36"/>
      <c r="AA208" s="36"/>
      <c r="AB208" s="4"/>
    </row>
    <row r="209" spans="1:28" s="3" customFormat="1" ht="15">
      <c r="A209" s="10"/>
      <c r="B209" s="10"/>
      <c r="C209" s="10"/>
      <c r="D209" s="10"/>
      <c r="E209"/>
      <c r="F209" s="11"/>
      <c r="G209" s="11"/>
      <c r="H209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V209" s="36"/>
      <c r="W209" s="36"/>
      <c r="X209" s="36"/>
      <c r="Y209" s="36"/>
      <c r="Z209" s="36"/>
      <c r="AA209" s="36"/>
      <c r="AB209" s="4"/>
    </row>
    <row r="210" spans="1:28" s="3" customFormat="1" ht="15">
      <c r="A210" s="10"/>
      <c r="B210" s="10"/>
      <c r="C210" s="10"/>
      <c r="D210" s="10"/>
      <c r="E210"/>
      <c r="F210" s="11"/>
      <c r="G210" s="11"/>
      <c r="H210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V210" s="36"/>
      <c r="W210" s="36"/>
      <c r="X210" s="36"/>
      <c r="Y210" s="36"/>
      <c r="Z210" s="36"/>
      <c r="AA210" s="36"/>
      <c r="AB210" s="4"/>
    </row>
    <row r="211" spans="1:28" s="3" customFormat="1" ht="15">
      <c r="A211" s="10"/>
      <c r="B211" s="10"/>
      <c r="C211" s="10"/>
      <c r="D211" s="10"/>
      <c r="E211"/>
      <c r="F211" s="11"/>
      <c r="G211" s="11"/>
      <c r="H2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V211" s="36"/>
      <c r="W211" s="36"/>
      <c r="X211" s="36"/>
      <c r="Y211" s="36"/>
      <c r="Z211" s="36"/>
      <c r="AA211" s="36"/>
      <c r="AB211" s="4"/>
    </row>
    <row r="212" spans="1:28" s="3" customFormat="1" ht="15">
      <c r="A212" s="10"/>
      <c r="B212" s="10"/>
      <c r="C212" s="10"/>
      <c r="D212" s="10"/>
      <c r="E212"/>
      <c r="F212" s="11"/>
      <c r="G212" s="11"/>
      <c r="H212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V212" s="36"/>
      <c r="W212" s="36"/>
      <c r="X212" s="36"/>
      <c r="Y212" s="36"/>
      <c r="Z212" s="36"/>
      <c r="AA212" s="36"/>
      <c r="AB212" s="4"/>
    </row>
    <row r="213" spans="1:28" s="3" customFormat="1" ht="15">
      <c r="A213" s="10"/>
      <c r="B213" s="10"/>
      <c r="C213" s="10"/>
      <c r="D213" s="10"/>
      <c r="E213"/>
      <c r="F213" s="11"/>
      <c r="G213" s="11"/>
      <c r="H213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V213" s="36"/>
      <c r="W213" s="36"/>
      <c r="X213" s="36"/>
      <c r="Y213" s="36"/>
      <c r="Z213" s="36"/>
      <c r="AA213" s="36"/>
      <c r="AB213" s="4"/>
    </row>
    <row r="214" spans="1:28" s="3" customFormat="1" ht="15">
      <c r="A214" s="10"/>
      <c r="B214" s="10"/>
      <c r="C214" s="10"/>
      <c r="D214" s="10"/>
      <c r="E214"/>
      <c r="F214" s="11"/>
      <c r="G214" s="11"/>
      <c r="H214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V214" s="36"/>
      <c r="W214" s="36"/>
      <c r="X214" s="36"/>
      <c r="Y214" s="36"/>
      <c r="Z214" s="36"/>
      <c r="AA214" s="36"/>
      <c r="AB214" s="4"/>
    </row>
    <row r="215" spans="1:28" s="3" customFormat="1" ht="15">
      <c r="A215" s="10"/>
      <c r="B215" s="10"/>
      <c r="C215" s="10"/>
      <c r="D215" s="10"/>
      <c r="E215"/>
      <c r="F215" s="11"/>
      <c r="G215" s="11"/>
      <c r="H215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V215" s="36"/>
      <c r="W215" s="36"/>
      <c r="X215" s="36"/>
      <c r="Y215" s="36"/>
      <c r="Z215" s="36"/>
      <c r="AA215" s="36"/>
      <c r="AB215" s="4"/>
    </row>
    <row r="216" spans="1:28" s="3" customFormat="1" ht="15">
      <c r="A216" s="10"/>
      <c r="B216" s="10"/>
      <c r="C216" s="10"/>
      <c r="D216" s="10"/>
      <c r="E216"/>
      <c r="F216" s="11"/>
      <c r="G216" s="11"/>
      <c r="H216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V216" s="36"/>
      <c r="W216" s="36"/>
      <c r="X216" s="36"/>
      <c r="Y216" s="36"/>
      <c r="Z216" s="36"/>
      <c r="AA216" s="36"/>
      <c r="AB216" s="4"/>
    </row>
    <row r="217" spans="1:28" s="3" customFormat="1" ht="15">
      <c r="A217" s="10"/>
      <c r="B217" s="10"/>
      <c r="C217" s="10"/>
      <c r="D217" s="10"/>
      <c r="E217"/>
      <c r="F217" s="11"/>
      <c r="G217" s="11"/>
      <c r="H217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V217" s="36"/>
      <c r="W217" s="36"/>
      <c r="X217" s="36"/>
      <c r="Y217" s="36"/>
      <c r="Z217" s="36"/>
      <c r="AA217" s="36"/>
      <c r="AB217" s="4"/>
    </row>
    <row r="218" spans="1:28" s="3" customFormat="1" ht="15">
      <c r="A218" s="10"/>
      <c r="B218" s="10"/>
      <c r="C218" s="10"/>
      <c r="D218" s="10"/>
      <c r="E218"/>
      <c r="F218" s="11"/>
      <c r="G218" s="11"/>
      <c r="H218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V218" s="36"/>
      <c r="W218" s="36"/>
      <c r="X218" s="36"/>
      <c r="Y218" s="36"/>
      <c r="Z218" s="36"/>
      <c r="AA218" s="36"/>
      <c r="AB218" s="4"/>
    </row>
    <row r="219" spans="1:28" s="3" customFormat="1" ht="15">
      <c r="A219" s="10"/>
      <c r="B219" s="10"/>
      <c r="C219" s="10"/>
      <c r="D219" s="10"/>
      <c r="E219"/>
      <c r="F219" s="11"/>
      <c r="G219" s="11"/>
      <c r="H219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V219" s="36"/>
      <c r="W219" s="36"/>
      <c r="X219" s="36"/>
      <c r="Y219" s="36"/>
      <c r="Z219" s="36"/>
      <c r="AA219" s="36"/>
      <c r="AB219" s="4"/>
    </row>
    <row r="220" spans="1:28" s="3" customFormat="1" ht="15">
      <c r="A220" s="36"/>
      <c r="B220" s="10"/>
      <c r="C220" s="10"/>
      <c r="D220" s="10"/>
      <c r="E220"/>
      <c r="F220" s="11"/>
      <c r="G220" s="11"/>
      <c r="H220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V220" s="36"/>
      <c r="W220" s="36"/>
      <c r="X220" s="36"/>
      <c r="Y220" s="36"/>
      <c r="Z220" s="36"/>
      <c r="AA220" s="36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Долни Чифлик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93517</v>
      </c>
      <c r="J1" s="806"/>
      <c r="K1" s="427"/>
      <c r="L1" s="428" t="s">
        <v>245</v>
      </c>
      <c r="M1" s="429" t="str">
        <f>+'Cash-Flow-2020-Leva'!M1</f>
        <v>5309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 t="str">
        <f>+'Cash-Flow-2020-Leva'!M3:P3</f>
        <v>rss1@abv.bg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Z6" s="36"/>
      <c r="AA6" s="36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Долни Чифлик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>
        <f>+'Cash-Flow-2020-Leva'!O8</f>
        <v>44196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Z8" s="36"/>
      <c r="AA8" s="36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>
        <f>+'Cash-Flow-2020-Leva'!F11</f>
        <v>44196</v>
      </c>
      <c r="G11" s="384">
        <f>+'Cash-Flow-2020-Leva'!G11</f>
        <v>2019</v>
      </c>
      <c r="H11" s="5"/>
      <c r="I11" s="576">
        <f>+O8</f>
        <v>44196</v>
      </c>
      <c r="J11" s="385">
        <f>+'Cash-Flow-2020-Leva'!J11</f>
        <v>2019</v>
      </c>
      <c r="K11" s="5"/>
      <c r="L11" s="577">
        <f>+O8</f>
        <v>44196</v>
      </c>
      <c r="M11" s="386">
        <f>+'Cash-Flow-2020-Leva'!M11</f>
        <v>2019</v>
      </c>
      <c r="N11" s="450"/>
      <c r="O11" s="578">
        <f>+O8</f>
        <v>44196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1039.325</v>
      </c>
      <c r="G15" s="243">
        <f>+'Cash-Flow-2020-Leva'!G15/1000</f>
        <v>1081.277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1039.325</v>
      </c>
      <c r="P15" s="366">
        <f aca="true" t="shared" si="1" ref="P15:P24">+G15+J15+M15</f>
        <v>1081.277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969.018</v>
      </c>
      <c r="G16" s="255">
        <f>+'Cash-Flow-2020-Leva'!G16/1000</f>
        <v>1098.515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969.018</v>
      </c>
      <c r="P16" s="372">
        <f t="shared" si="1"/>
        <v>1098.515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227.04</v>
      </c>
      <c r="G18" s="243">
        <f>+'Cash-Flow-2020-Leva'!G18/1000</f>
        <v>185.659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227.04</v>
      </c>
      <c r="P18" s="366">
        <f t="shared" si="1"/>
        <v>185.659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135.738</v>
      </c>
      <c r="G19" s="266">
        <f>+'Cash-Flow-2020-Leva'!G19/1000</f>
        <v>135.095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135.738</v>
      </c>
      <c r="P19" s="400">
        <f t="shared" si="1"/>
        <v>135.095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175.238</v>
      </c>
      <c r="G20" s="266">
        <f>+'Cash-Flow-2020-Leva'!G20/1000</f>
        <v>150.454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175.238</v>
      </c>
      <c r="P20" s="400">
        <f t="shared" si="1"/>
        <v>150.454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186.659</v>
      </c>
      <c r="G21" s="266">
        <f>+'Cash-Flow-2020-Leva'!G21/1000</f>
        <v>149.243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186.659</v>
      </c>
      <c r="P21" s="400">
        <f t="shared" si="1"/>
        <v>149.243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</v>
      </c>
      <c r="G22" s="266">
        <f>+'Cash-Flow-2020-Leva'!G22/1000</f>
        <v>0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</v>
      </c>
      <c r="P22" s="400">
        <f t="shared" si="1"/>
        <v>0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81.148</v>
      </c>
      <c r="G24" s="255">
        <f>+'Cash-Flow-2020-Leva'!G24/1000</f>
        <v>10.158</v>
      </c>
      <c r="H24" s="265"/>
      <c r="I24" s="256">
        <f>+'Cash-Flow-2020-Leva'!I24/1000</f>
        <v>-0.006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81.142</v>
      </c>
      <c r="P24" s="372">
        <f t="shared" si="1"/>
        <v>10.158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2814.166</v>
      </c>
      <c r="G25" s="223">
        <f>+SUM(G15,G16,G18,G19,G20,G21,G22,G23,G24)</f>
        <v>2810.4010000000003</v>
      </c>
      <c r="H25" s="265"/>
      <c r="I25" s="224">
        <f>+SUM(I15,I16,I18,I19,I20,I21,I22,I23,I24)</f>
        <v>-0.006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2814.16</v>
      </c>
      <c r="P25" s="351">
        <f>+SUM(P15,P16,P18,P19,P20,P21,P22,P23,P24)</f>
        <v>2810.4010000000003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869.191</v>
      </c>
      <c r="G27" s="243">
        <f>+'Cash-Flow-2020-Leva'!G27/1000</f>
        <v>242.452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869.191</v>
      </c>
      <c r="P27" s="366">
        <f t="shared" si="2"/>
        <v>242.452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24.96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24.96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894.1510000000001</v>
      </c>
      <c r="G30" s="223">
        <f>+SUM(G27:G29)</f>
        <v>242.452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894.1510000000001</v>
      </c>
      <c r="P30" s="351">
        <f>+SUM(P27:P29)</f>
        <v>242.452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-142.88</v>
      </c>
      <c r="G37" s="223">
        <f>+'Cash-Flow-2020-Leva'!G37/1000</f>
        <v>-142.914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-142.88</v>
      </c>
      <c r="P37" s="351">
        <f t="shared" si="3"/>
        <v>-142.914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-131.382</v>
      </c>
      <c r="G38" s="268">
        <f>+'Cash-Flow-2020-Leva'!G38/1000</f>
        <v>-132.708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-131.382</v>
      </c>
      <c r="P38" s="401">
        <f t="shared" si="3"/>
        <v>-132.708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-11.498</v>
      </c>
      <c r="G39" s="270">
        <f>+'Cash-Flow-2020-Leva'!G39/1000</f>
        <v>-10.206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-11.498</v>
      </c>
      <c r="P39" s="402">
        <f t="shared" si="3"/>
        <v>-10.206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18.921</v>
      </c>
      <c r="J44" s="243">
        <f>+'Cash-Flow-2020-Leva'!J44/1000</f>
        <v>32.807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18.921</v>
      </c>
      <c r="P44" s="366">
        <f t="shared" si="4"/>
        <v>32.807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1.251</v>
      </c>
      <c r="G47" s="255">
        <f>+'Cash-Flow-2020-Leva'!G47/1000</f>
        <v>3.427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1.251</v>
      </c>
      <c r="P47" s="372">
        <f t="shared" si="4"/>
        <v>3.427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1.251</v>
      </c>
      <c r="G48" s="223">
        <f>+SUM(G44:G47)</f>
        <v>3.427</v>
      </c>
      <c r="H48" s="265"/>
      <c r="I48" s="224">
        <f>+SUM(I44:I47)</f>
        <v>18.921</v>
      </c>
      <c r="J48" s="223">
        <f>+SUM(J44:J47)</f>
        <v>32.807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20.172</v>
      </c>
      <c r="P48" s="351">
        <f>+SUM(P44:P47)</f>
        <v>36.234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3566.688</v>
      </c>
      <c r="G50" s="245">
        <f>+G25+G30+G37+G42+G48</f>
        <v>2913.3660000000004</v>
      </c>
      <c r="H50" s="265"/>
      <c r="I50" s="246">
        <f>+I25+I30+I37+I42+I48</f>
        <v>18.915</v>
      </c>
      <c r="J50" s="245">
        <f>+J25+J30+J37+J42+J48</f>
        <v>32.807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3585.6029999999996</v>
      </c>
      <c r="P50" s="368">
        <f>+P25+P30+P37+P42+P48</f>
        <v>2946.1730000000002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4002.23</v>
      </c>
      <c r="G53" s="216">
        <f>+'Cash-Flow-2020-Leva'!G53/1000</f>
        <v>4190.662</v>
      </c>
      <c r="H53" s="265"/>
      <c r="I53" s="226">
        <f>+'Cash-Flow-2020-Leva'!I53/1000</f>
        <v>243.944</v>
      </c>
      <c r="J53" s="216">
        <f>+'Cash-Flow-2020-Leva'!J53/1000</f>
        <v>245.939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4246.174</v>
      </c>
      <c r="P53" s="347">
        <f t="shared" si="5"/>
        <v>4436.601000000001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48.144</v>
      </c>
      <c r="G54" s="255">
        <f>+'Cash-Flow-2020-Leva'!G54/1000</f>
        <v>36.034</v>
      </c>
      <c r="H54" s="265"/>
      <c r="I54" s="256">
        <f>+'Cash-Flow-2020-Leva'!I54/1000</f>
        <v>0.036</v>
      </c>
      <c r="J54" s="255">
        <f>+'Cash-Flow-2020-Leva'!J54/1000</f>
        <v>0.036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48.18</v>
      </c>
      <c r="P54" s="372">
        <f t="shared" si="5"/>
        <v>36.07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-214.569</v>
      </c>
      <c r="G55" s="255">
        <f>+'Cash-Flow-2020-Leva'!G55/1000</f>
        <v>-23.75</v>
      </c>
      <c r="H55" s="265"/>
      <c r="I55" s="256">
        <f>+'Cash-Flow-2020-Leva'!I55/1000</f>
        <v>21.141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-193.428</v>
      </c>
      <c r="P55" s="372">
        <f t="shared" si="5"/>
        <v>-23.75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10104.322</v>
      </c>
      <c r="G56" s="255">
        <f>+'Cash-Flow-2020-Leva'!G56/1000</f>
        <v>8719.486</v>
      </c>
      <c r="H56" s="265"/>
      <c r="I56" s="256">
        <f>+'Cash-Flow-2020-Leva'!I56/1000</f>
        <v>895.486</v>
      </c>
      <c r="J56" s="255">
        <f>+'Cash-Flow-2020-Leva'!J56/1000</f>
        <v>838.867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10999.808</v>
      </c>
      <c r="P56" s="372">
        <f t="shared" si="5"/>
        <v>9558.353000000001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2054.488</v>
      </c>
      <c r="G57" s="255">
        <f>+'Cash-Flow-2020-Leva'!G57/1000</f>
        <v>1773.045</v>
      </c>
      <c r="H57" s="265"/>
      <c r="I57" s="256">
        <f>+'Cash-Flow-2020-Leva'!I57/1000</f>
        <v>173.961</v>
      </c>
      <c r="J57" s="255">
        <f>+'Cash-Flow-2020-Leva'!J57/1000</f>
        <v>161.449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2228.4489999999996</v>
      </c>
      <c r="P57" s="372">
        <f t="shared" si="5"/>
        <v>1934.4940000000001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15994.615</v>
      </c>
      <c r="G58" s="249">
        <f>+SUM(G53:G57)</f>
        <v>14695.477</v>
      </c>
      <c r="H58" s="265"/>
      <c r="I58" s="250">
        <f>+SUM(I53:I57)</f>
        <v>1334.568</v>
      </c>
      <c r="J58" s="249">
        <f>+SUM(J53:J57)</f>
        <v>1246.291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17329.183</v>
      </c>
      <c r="P58" s="370">
        <f>+SUM(P53:P57)</f>
        <v>15941.768000000002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18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18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2942.91</v>
      </c>
      <c r="G61" s="255">
        <f>+'Cash-Flow-2020-Leva'!G61/1000</f>
        <v>3985.659</v>
      </c>
      <c r="H61" s="265"/>
      <c r="I61" s="256">
        <f>+'Cash-Flow-2020-Leva'!I61/1000</f>
        <v>1048.075</v>
      </c>
      <c r="J61" s="255">
        <f>+'Cash-Flow-2020-Leva'!J61/1000</f>
        <v>1024.608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3990.9849999999997</v>
      </c>
      <c r="P61" s="372">
        <f t="shared" si="6"/>
        <v>5010.267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8.251</v>
      </c>
      <c r="G62" s="255">
        <f>+'Cash-Flow-2020-Leva'!G62/1000</f>
        <v>23.16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8.251</v>
      </c>
      <c r="P62" s="372">
        <f t="shared" si="6"/>
        <v>23.16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2969.161</v>
      </c>
      <c r="G65" s="249">
        <f>+SUM(G60:G63)</f>
        <v>4008.819</v>
      </c>
      <c r="H65" s="265"/>
      <c r="I65" s="250">
        <f>+SUM(I60:I63)</f>
        <v>1048.075</v>
      </c>
      <c r="J65" s="249">
        <f>+SUM(J60:J63)</f>
        <v>1024.608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4017.236</v>
      </c>
      <c r="P65" s="370">
        <f>+SUM(P60:P63)</f>
        <v>5033.427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22.81</v>
      </c>
      <c r="G68" s="255">
        <f>+'Cash-Flow-2020-Leva'!G68/1000</f>
        <v>12.147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22.81</v>
      </c>
      <c r="P68" s="372">
        <f>+G68+J68+M68</f>
        <v>12.147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22.81</v>
      </c>
      <c r="G69" s="249">
        <f>+SUM(G67:G68)</f>
        <v>12.147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22.81</v>
      </c>
      <c r="P69" s="370">
        <f>+SUM(P67:P68)</f>
        <v>12.147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57.254</v>
      </c>
      <c r="G71" s="216">
        <f>+'Cash-Flow-2020-Leva'!G71/1000</f>
        <v>69.888</v>
      </c>
      <c r="H71" s="265"/>
      <c r="I71" s="226">
        <f>+'Cash-Flow-2020-Leva'!I71/1000</f>
        <v>12.21</v>
      </c>
      <c r="J71" s="216">
        <f>+'Cash-Flow-2020-Leva'!J71/1000</f>
        <v>10.38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69.464</v>
      </c>
      <c r="P71" s="347">
        <f>+G71+J71+M71</f>
        <v>80.268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57.254</v>
      </c>
      <c r="G73" s="249">
        <f>+SUM(G71:G72)</f>
        <v>69.888</v>
      </c>
      <c r="H73" s="265"/>
      <c r="I73" s="250">
        <f>+SUM(I71:I72)</f>
        <v>12.21</v>
      </c>
      <c r="J73" s="249">
        <f>+SUM(J71:J72)</f>
        <v>10.38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69.464</v>
      </c>
      <c r="P73" s="370">
        <f>+SUM(P71:P72)</f>
        <v>80.268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335.298</v>
      </c>
      <c r="G75" s="216">
        <f>+'Cash-Flow-2020-Leva'!G75/1000</f>
        <v>332.286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335.298</v>
      </c>
      <c r="P75" s="347">
        <f>+G75+J75+M75</f>
        <v>332.286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335.298</v>
      </c>
      <c r="G77" s="249">
        <f>+SUM(G75:G76)</f>
        <v>332.286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335.298</v>
      </c>
      <c r="P77" s="370">
        <f>+SUM(P75:P76)</f>
        <v>332.286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19379.138</v>
      </c>
      <c r="G79" s="260">
        <f>+G58+G65+G69+G73+G77</f>
        <v>19118.617000000002</v>
      </c>
      <c r="H79" s="265"/>
      <c r="I79" s="257">
        <f>+I58+I65+I69+I73+I77</f>
        <v>2394.853</v>
      </c>
      <c r="J79" s="260">
        <f>+J58+J65+J69+J73+J77</f>
        <v>2281.279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21773.991</v>
      </c>
      <c r="P79" s="380">
        <f>+P58+P65+P69+P73+P77</f>
        <v>21399.896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20061.542</v>
      </c>
      <c r="G81" s="243">
        <f>+'Cash-Flow-2020-Leva'!G81/1000</f>
        <v>14950.023</v>
      </c>
      <c r="H81" s="265"/>
      <c r="I81" s="244">
        <f>+'Cash-Flow-2020-Leva'!I81/1000</f>
        <v>2654.31</v>
      </c>
      <c r="J81" s="243">
        <f>+'Cash-Flow-2020-Leva'!J81/1000</f>
        <v>2242.943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22715.852000000003</v>
      </c>
      <c r="P81" s="366">
        <f>+G81+J81+M81</f>
        <v>17192.966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-53.789</v>
      </c>
      <c r="G82" s="255">
        <f>+'Cash-Flow-2020-Leva'!G82/1000</f>
        <v>-173.167</v>
      </c>
      <c r="H82" s="265"/>
      <c r="I82" s="256">
        <f>+'Cash-Flow-2020-Leva'!I82/1000</f>
        <v>53.789</v>
      </c>
      <c r="J82" s="255">
        <f>+'Cash-Flow-2020-Leva'!J82/1000</f>
        <v>173.167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20007.753</v>
      </c>
      <c r="G83" s="258">
        <f>+G81+G82</f>
        <v>14776.856</v>
      </c>
      <c r="H83" s="265"/>
      <c r="I83" s="259">
        <f>+I81+I82</f>
        <v>2708.099</v>
      </c>
      <c r="J83" s="258">
        <f>+J81+J82</f>
        <v>2416.11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22715.852000000003</v>
      </c>
      <c r="P83" s="375">
        <f>+P81+P82</f>
        <v>17192.966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4195.303000000002</v>
      </c>
      <c r="G85" s="279">
        <f>+G50-G79+G83</f>
        <v>-1428.3950000000023</v>
      </c>
      <c r="H85" s="265"/>
      <c r="I85" s="280">
        <f>+I50-I79+I83</f>
        <v>332.16100000000006</v>
      </c>
      <c r="J85" s="279">
        <f>+J50-J79+J83</f>
        <v>167.63799999999992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4527.464</v>
      </c>
      <c r="P85" s="377">
        <f>+P50-P79+P83</f>
        <v>-1260.7570000000014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-4195.303000000001</v>
      </c>
      <c r="G86" s="281">
        <f>+G103+G122+G129-G134</f>
        <v>1428.395</v>
      </c>
      <c r="H86" s="265"/>
      <c r="I86" s="282">
        <f>+I103+I122+I129-I134</f>
        <v>-332.161</v>
      </c>
      <c r="J86" s="281">
        <f>+J103+J122+J129-J134</f>
        <v>-167.638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-4527.464000000001</v>
      </c>
      <c r="P86" s="379">
        <f>+P103+P122+P129-P134</f>
        <v>1260.7569999999998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90.882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90.882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0</v>
      </c>
      <c r="G101" s="223">
        <f>+SUM(G99:G100)</f>
        <v>90.882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0</v>
      </c>
      <c r="P101" s="351">
        <f>+SUM(P99:P100)</f>
        <v>90.882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0</v>
      </c>
      <c r="G103" s="245">
        <f>+G91+G97+G101</f>
        <v>90.882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0</v>
      </c>
      <c r="P103" s="368">
        <f>+P91+P97+P101</f>
        <v>90.882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1261.172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1261.172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-166.668</v>
      </c>
      <c r="G111" s="255">
        <f>+'Cash-Flow-2020-Leva'!G111/1000</f>
        <v>-55.556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-166.668</v>
      </c>
      <c r="P111" s="372">
        <f>+G111+J111+M111</f>
        <v>-55.556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-166.668</v>
      </c>
      <c r="G112" s="249">
        <f>+SUM(G110:G111)</f>
        <v>1205.616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-166.668</v>
      </c>
      <c r="P112" s="370">
        <f>+SUM(P110:P111)</f>
        <v>1205.616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-431.532</v>
      </c>
      <c r="M118" s="216">
        <f>+'Cash-Flow-2020-Leva'!M118/1000</f>
        <v>307.125</v>
      </c>
      <c r="N118" s="451"/>
      <c r="O118" s="354">
        <f>+F118+I118+L118</f>
        <v>-431.532</v>
      </c>
      <c r="P118" s="347">
        <f>+G118+J118+M118</f>
        <v>307.125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-431.532</v>
      </c>
      <c r="M120" s="249">
        <f>+SUM(M118:M119)</f>
        <v>307.125</v>
      </c>
      <c r="N120" s="451"/>
      <c r="O120" s="369">
        <f>+SUM(O118:O119)</f>
        <v>-431.532</v>
      </c>
      <c r="P120" s="370">
        <f>+SUM(P118:P119)</f>
        <v>307.125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-166.668</v>
      </c>
      <c r="G122" s="260">
        <f>+G108+G112+G116+G120</f>
        <v>1205.616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-431.532</v>
      </c>
      <c r="M122" s="260">
        <f>+M108+M112+M116+M120</f>
        <v>307.125</v>
      </c>
      <c r="N122" s="451"/>
      <c r="O122" s="373">
        <f>+O108+O112+O116+O120</f>
        <v>-598.2</v>
      </c>
      <c r="P122" s="380">
        <f>+P108+P112+P116+P120</f>
        <v>1512.741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211.671</v>
      </c>
      <c r="G125" s="255">
        <f>+'Cash-Flow-2020-Leva'!G125/1000</f>
        <v>117.578</v>
      </c>
      <c r="H125" s="265"/>
      <c r="I125" s="256">
        <f>+'Cash-Flow-2020-Leva'!I125/1000</f>
        <v>-211.671</v>
      </c>
      <c r="J125" s="255">
        <f>+'Cash-Flow-2020-Leva'!J125/1000</f>
        <v>-117.577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0.0010000000000047748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211.671</v>
      </c>
      <c r="G129" s="258">
        <f>+SUM(G124,G125,G126,G128)</f>
        <v>117.578</v>
      </c>
      <c r="H129" s="265"/>
      <c r="I129" s="259">
        <f>+SUM(I124,I125,I126,I128)</f>
        <v>-211.671</v>
      </c>
      <c r="J129" s="258">
        <f>+SUM(J124,J125,J126,J128)</f>
        <v>-117.577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0.0010000000000047748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2156.221</v>
      </c>
      <c r="G131" s="243">
        <f>+'Cash-Flow-2020-Leva'!G131/1000</f>
        <v>2170.54</v>
      </c>
      <c r="H131" s="265"/>
      <c r="I131" s="244">
        <f>+'Cash-Flow-2020-Leva'!I131/1000</f>
        <v>124.542</v>
      </c>
      <c r="J131" s="243">
        <f>+'Cash-Flow-2020-Leva'!J131/1000</f>
        <v>74.481</v>
      </c>
      <c r="K131" s="265"/>
      <c r="L131" s="244">
        <f>+'Cash-Flow-2020-Leva'!L131/1000</f>
        <v>956.529</v>
      </c>
      <c r="M131" s="243">
        <f>+'Cash-Flow-2020-Leva'!M131/1000</f>
        <v>649.404</v>
      </c>
      <c r="N131" s="451"/>
      <c r="O131" s="353">
        <f aca="true" t="shared" si="9" ref="O131:P133">+F131+I131+L131</f>
        <v>3237.292</v>
      </c>
      <c r="P131" s="366">
        <f t="shared" si="9"/>
        <v>2894.4249999999997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6396.527</v>
      </c>
      <c r="G133" s="255">
        <f>+'Cash-Flow-2020-Leva'!G133/1000</f>
        <v>2156.221</v>
      </c>
      <c r="H133" s="265"/>
      <c r="I133" s="256">
        <f>+'Cash-Flow-2020-Leva'!I133/1000</f>
        <v>245.032</v>
      </c>
      <c r="J133" s="255">
        <f>+'Cash-Flow-2020-Leva'!J133/1000</f>
        <v>124.542</v>
      </c>
      <c r="K133" s="265"/>
      <c r="L133" s="256">
        <f>+'Cash-Flow-2020-Leva'!L133/1000</f>
        <v>524.997</v>
      </c>
      <c r="M133" s="255">
        <f>+'Cash-Flow-2020-Leva'!M133/1000</f>
        <v>956.529</v>
      </c>
      <c r="N133" s="451"/>
      <c r="O133" s="349">
        <f t="shared" si="9"/>
        <v>7166.5560000000005</v>
      </c>
      <c r="P133" s="372">
        <f t="shared" si="9"/>
        <v>3237.292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4240.3060000000005</v>
      </c>
      <c r="G134" s="263">
        <f>+G133-G131-G132</f>
        <v>-14.31899999999996</v>
      </c>
      <c r="H134" s="265"/>
      <c r="I134" s="264">
        <f>+I133-I131-I132</f>
        <v>120.49000000000001</v>
      </c>
      <c r="J134" s="263">
        <f>+J133-J131-J132</f>
        <v>50.06100000000001</v>
      </c>
      <c r="K134" s="265"/>
      <c r="L134" s="264">
        <f>+L133-L131-L132</f>
        <v>-431.53200000000004</v>
      </c>
      <c r="M134" s="263">
        <f>+M133-M131-M132</f>
        <v>307.125</v>
      </c>
      <c r="N134" s="451"/>
      <c r="O134" s="382">
        <f>+O133-O131-O132</f>
        <v>3929.2640000000006</v>
      </c>
      <c r="P134" s="383">
        <f>+P133-P131-P132</f>
        <v>342.8670000000002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4240.3060000000005</v>
      </c>
      <c r="G142" s="263">
        <f>+G134+G140</f>
        <v>-14.31899999999996</v>
      </c>
      <c r="H142" s="265"/>
      <c r="I142" s="524">
        <f>+I134+I140</f>
        <v>120.49000000000001</v>
      </c>
      <c r="J142" s="525">
        <f>+J134+J140</f>
        <v>50.06100000000001</v>
      </c>
      <c r="K142" s="265"/>
      <c r="L142" s="524">
        <f>+L134+L140</f>
        <v>-431.53200000000004</v>
      </c>
      <c r="M142" s="525">
        <f>+M134+M140</f>
        <v>307.125</v>
      </c>
      <c r="N142" s="451"/>
      <c r="O142" s="536">
        <f>+O134+O140</f>
        <v>3929.2640000000006</v>
      </c>
      <c r="P142" s="537">
        <f>+P134+P140</f>
        <v>342.8670000000002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12022021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5.7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V149" s="36"/>
      <c r="W149" s="36"/>
      <c r="X149" s="36"/>
      <c r="Y149" s="36"/>
      <c r="Z149" s="36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V150" s="36"/>
      <c r="W150" s="36"/>
      <c r="X150" s="36"/>
      <c r="Y150" s="36"/>
      <c r="Z150" s="36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V151" s="36"/>
      <c r="W151" s="36"/>
      <c r="X151" s="36"/>
      <c r="Y151" s="36"/>
      <c r="Z151" s="36"/>
      <c r="AA151" s="4"/>
    </row>
    <row r="152" spans="1:27" s="3" customFormat="1" ht="15.7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V152" s="36"/>
      <c r="W152" s="36"/>
      <c r="X152" s="36"/>
      <c r="Y152" s="36"/>
      <c r="Z152" s="36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V153" s="36"/>
      <c r="W153" s="36"/>
      <c r="X153" s="36"/>
      <c r="Y153" s="36"/>
      <c r="Z153" s="36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V154" s="36"/>
      <c r="W154" s="36"/>
      <c r="X154" s="36"/>
      <c r="Y154" s="36"/>
      <c r="Z154" s="36"/>
      <c r="AA154" s="4"/>
    </row>
    <row r="155" spans="1:27" s="3" customFormat="1" ht="15.7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V155" s="36"/>
      <c r="W155" s="36"/>
      <c r="X155" s="36"/>
      <c r="Y155" s="36"/>
      <c r="Z155" s="36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V156" s="36"/>
      <c r="W156" s="36"/>
      <c r="X156" s="36"/>
      <c r="Y156" s="36"/>
      <c r="Z156" s="36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V157" s="36"/>
      <c r="W157" s="36"/>
      <c r="X157" s="36"/>
      <c r="Y157" s="36"/>
      <c r="Z157" s="36"/>
      <c r="AA157" s="4"/>
    </row>
    <row r="158" spans="1:27" s="3" customFormat="1" ht="1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V158" s="36"/>
      <c r="W158" s="36"/>
      <c r="X158" s="36"/>
      <c r="Y158" s="36"/>
      <c r="Z158" s="36"/>
      <c r="AA158" s="4"/>
    </row>
    <row r="159" spans="1:27" s="3" customFormat="1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V159" s="36"/>
      <c r="W159" s="36"/>
      <c r="X159" s="36"/>
      <c r="Y159" s="36"/>
      <c r="Z159" s="36"/>
      <c r="AA159" s="4"/>
    </row>
    <row r="160" spans="1:27" s="3" customFormat="1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V160" s="36"/>
      <c r="W160" s="36"/>
      <c r="X160" s="36"/>
      <c r="Y160" s="36"/>
      <c r="Z160" s="36"/>
      <c r="AA160" s="4"/>
    </row>
    <row r="161" spans="1:27" s="3" customFormat="1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V161" s="36"/>
      <c r="W161" s="36"/>
      <c r="X161" s="36"/>
      <c r="Y161" s="36"/>
      <c r="Z161" s="36"/>
      <c r="AA161" s="4"/>
    </row>
    <row r="162" spans="1:27" s="3" customFormat="1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V162" s="36"/>
      <c r="W162" s="36"/>
      <c r="X162" s="36"/>
      <c r="Y162" s="36"/>
      <c r="Z162" s="36"/>
      <c r="AA162" s="4"/>
    </row>
    <row r="163" spans="1:27" s="3" customFormat="1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V163" s="36"/>
      <c r="W163" s="36"/>
      <c r="X163" s="36"/>
      <c r="Y163" s="36"/>
      <c r="Z163" s="36"/>
      <c r="AA163" s="4"/>
    </row>
    <row r="164" spans="1:27" s="3" customFormat="1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V164" s="36"/>
      <c r="W164" s="36"/>
      <c r="X164" s="36"/>
      <c r="Y164" s="36"/>
      <c r="Z164" s="36"/>
      <c r="AA164" s="4"/>
    </row>
    <row r="165" spans="1:27" s="3" customFormat="1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V165" s="36"/>
      <c r="W165" s="36"/>
      <c r="X165" s="36"/>
      <c r="Y165" s="36"/>
      <c r="Z165" s="36"/>
      <c r="AA165" s="4"/>
    </row>
    <row r="166" spans="1:27" s="3" customFormat="1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V166" s="36"/>
      <c r="W166" s="36"/>
      <c r="X166" s="36"/>
      <c r="Y166" s="36"/>
      <c r="Z166" s="36"/>
      <c r="AA166" s="4"/>
    </row>
    <row r="167" spans="1:27" s="3" customFormat="1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V167" s="36"/>
      <c r="W167" s="36"/>
      <c r="X167" s="36"/>
      <c r="Y167" s="36"/>
      <c r="Z167" s="36"/>
      <c r="AA167" s="4"/>
    </row>
    <row r="168" spans="1:27" s="3" customFormat="1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V168" s="36"/>
      <c r="W168" s="36"/>
      <c r="X168" s="36"/>
      <c r="Y168" s="36"/>
      <c r="Z168" s="36"/>
      <c r="AA168" s="4"/>
    </row>
    <row r="169" spans="1:27" s="3" customFormat="1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V169" s="36"/>
      <c r="W169" s="36"/>
      <c r="X169" s="36"/>
      <c r="Y169" s="36"/>
      <c r="Z169" s="36"/>
      <c r="AA169" s="4"/>
    </row>
    <row r="170" spans="1:27" s="3" customFormat="1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V170" s="36"/>
      <c r="W170" s="36"/>
      <c r="X170" s="36"/>
      <c r="Y170" s="36"/>
      <c r="Z170" s="36"/>
      <c r="AA170" s="4"/>
    </row>
    <row r="171" spans="1:27" s="3" customFormat="1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V171" s="36"/>
      <c r="W171" s="36"/>
      <c r="X171" s="36"/>
      <c r="Y171" s="36"/>
      <c r="Z171" s="36"/>
      <c r="AA171" s="4"/>
    </row>
    <row r="172" spans="1:27" s="3" customFormat="1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V172" s="36"/>
      <c r="W172" s="36"/>
      <c r="X172" s="36"/>
      <c r="Y172" s="36"/>
      <c r="Z172" s="36"/>
      <c r="AA172" s="4"/>
    </row>
    <row r="173" spans="1:27" s="3" customFormat="1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V173" s="36"/>
      <c r="W173" s="36"/>
      <c r="X173" s="36"/>
      <c r="Y173" s="36"/>
      <c r="Z173" s="36"/>
      <c r="AA173" s="4"/>
    </row>
    <row r="174" spans="1:27" s="3" customFormat="1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V174" s="36"/>
      <c r="W174" s="36"/>
      <c r="X174" s="36"/>
      <c r="Y174" s="36"/>
      <c r="Z174" s="36"/>
      <c r="AA174" s="4"/>
    </row>
    <row r="175" spans="1:27" s="3" customFormat="1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V175" s="36"/>
      <c r="W175" s="36"/>
      <c r="X175" s="36"/>
      <c r="Y175" s="36"/>
      <c r="Z175" s="36"/>
      <c r="AA175" s="4"/>
    </row>
    <row r="176" spans="1:27" s="3" customFormat="1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V176" s="36"/>
      <c r="W176" s="36"/>
      <c r="X176" s="36"/>
      <c r="Y176" s="36"/>
      <c r="Z176" s="36"/>
      <c r="AA176" s="4"/>
    </row>
    <row r="177" spans="1:27" s="3" customFormat="1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V177" s="36"/>
      <c r="W177" s="36"/>
      <c r="X177" s="36"/>
      <c r="Y177" s="36"/>
      <c r="Z177" s="36"/>
      <c r="AA177" s="4"/>
    </row>
    <row r="178" spans="1:27" s="3" customFormat="1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V178" s="36"/>
      <c r="W178" s="36"/>
      <c r="X178" s="36"/>
      <c r="Y178" s="36"/>
      <c r="Z178" s="36"/>
      <c r="AA178" s="4"/>
    </row>
    <row r="179" spans="1:27" s="3" customFormat="1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V179" s="36"/>
      <c r="W179" s="36"/>
      <c r="X179" s="36"/>
      <c r="Y179" s="36"/>
      <c r="Z179" s="36"/>
      <c r="AA179" s="4"/>
    </row>
    <row r="180" spans="1:27" s="3" customFormat="1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V180" s="36"/>
      <c r="W180" s="36"/>
      <c r="X180" s="36"/>
      <c r="Y180" s="36"/>
      <c r="Z180" s="36"/>
      <c r="AA180" s="4"/>
    </row>
    <row r="181" spans="1:27" s="3" customFormat="1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V181" s="36"/>
      <c r="W181" s="36"/>
      <c r="X181" s="36"/>
      <c r="Y181" s="36"/>
      <c r="Z181" s="36"/>
      <c r="AA181" s="4"/>
    </row>
    <row r="182" spans="1:27" s="3" customFormat="1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V182" s="36"/>
      <c r="W182" s="36"/>
      <c r="X182" s="36"/>
      <c r="Y182" s="36"/>
      <c r="Z182" s="36"/>
      <c r="AA182" s="4"/>
    </row>
    <row r="183" spans="1:27" s="3" customFormat="1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V183" s="36"/>
      <c r="W183" s="36"/>
      <c r="X183" s="36"/>
      <c r="Y183" s="36"/>
      <c r="Z183" s="36"/>
      <c r="AA183" s="4"/>
    </row>
    <row r="184" spans="1:27" s="3" customFormat="1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V184" s="36"/>
      <c r="W184" s="36"/>
      <c r="X184" s="36"/>
      <c r="Y184" s="36"/>
      <c r="Z184" s="36"/>
      <c r="AA184" s="4"/>
    </row>
    <row r="185" spans="1:27" s="3" customFormat="1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V185" s="36"/>
      <c r="W185" s="36"/>
      <c r="X185" s="36"/>
      <c r="Y185" s="36"/>
      <c r="Z185" s="36"/>
      <c r="AA185" s="4"/>
    </row>
    <row r="186" spans="1:27" s="3" customFormat="1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V186" s="36"/>
      <c r="W186" s="36"/>
      <c r="X186" s="36"/>
      <c r="Y186" s="36"/>
      <c r="Z186" s="36"/>
      <c r="AA186" s="4"/>
    </row>
    <row r="187" spans="1:27" s="3" customFormat="1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V187" s="36"/>
      <c r="W187" s="36"/>
      <c r="X187" s="36"/>
      <c r="Y187" s="36"/>
      <c r="Z187" s="36"/>
      <c r="AA187" s="4"/>
    </row>
    <row r="188" spans="1:27" s="3" customFormat="1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V188" s="36"/>
      <c r="W188" s="36"/>
      <c r="X188" s="36"/>
      <c r="Y188" s="36"/>
      <c r="Z188" s="36"/>
      <c r="AA188" s="4"/>
    </row>
    <row r="189" spans="1:27" s="3" customFormat="1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V189" s="36"/>
      <c r="W189" s="36"/>
      <c r="X189" s="36"/>
      <c r="Y189" s="36"/>
      <c r="Z189" s="36"/>
      <c r="AA189" s="4"/>
    </row>
    <row r="190" spans="1:27" s="3" customFormat="1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V190" s="36"/>
      <c r="W190" s="36"/>
      <c r="X190" s="36"/>
      <c r="Y190" s="36"/>
      <c r="Z190" s="36"/>
      <c r="AA190" s="4"/>
    </row>
    <row r="191" spans="1:27" s="3" customFormat="1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V191" s="36"/>
      <c r="W191" s="36"/>
      <c r="X191" s="36"/>
      <c r="Y191" s="36"/>
      <c r="Z191" s="36"/>
      <c r="AA191" s="4"/>
    </row>
    <row r="192" spans="1:27" s="3" customFormat="1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V192" s="36"/>
      <c r="W192" s="36"/>
      <c r="X192" s="36"/>
      <c r="Y192" s="36"/>
      <c r="Z192" s="36"/>
      <c r="AA192" s="4"/>
    </row>
    <row r="193" spans="1:27" s="3" customFormat="1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V193" s="36"/>
      <c r="W193" s="36"/>
      <c r="X193" s="36"/>
      <c r="Y193" s="36"/>
      <c r="Z193" s="36"/>
      <c r="AA193" s="4"/>
    </row>
    <row r="194" spans="1:27" s="3" customFormat="1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V194" s="36"/>
      <c r="W194" s="36"/>
      <c r="X194" s="36"/>
      <c r="Y194" s="36"/>
      <c r="Z194" s="36"/>
      <c r="AA194" s="4"/>
    </row>
    <row r="195" spans="1:27" s="3" customFormat="1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V195" s="36"/>
      <c r="W195" s="36"/>
      <c r="X195" s="36"/>
      <c r="Y195" s="36"/>
      <c r="Z195" s="36"/>
      <c r="AA195" s="4"/>
    </row>
    <row r="196" spans="1:27" s="3" customFormat="1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V196" s="36"/>
      <c r="W196" s="36"/>
      <c r="X196" s="36"/>
      <c r="Y196" s="36"/>
      <c r="Z196" s="36"/>
      <c r="AA196" s="4"/>
    </row>
    <row r="197" spans="1:27" s="3" customFormat="1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V197" s="36"/>
      <c r="W197" s="36"/>
      <c r="X197" s="36"/>
      <c r="Y197" s="36"/>
      <c r="Z197" s="36"/>
      <c r="AA197" s="4"/>
    </row>
    <row r="198" spans="1:27" s="3" customFormat="1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V198" s="36"/>
      <c r="W198" s="36"/>
      <c r="X198" s="36"/>
      <c r="Y198" s="36"/>
      <c r="Z198" s="36"/>
      <c r="AA198" s="4"/>
    </row>
    <row r="199" spans="1:27" s="3" customFormat="1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V199" s="36"/>
      <c r="W199" s="36"/>
      <c r="X199" s="36"/>
      <c r="Y199" s="36"/>
      <c r="Z199" s="36"/>
      <c r="AA199" s="4"/>
    </row>
    <row r="200" spans="1:27" s="3" customFormat="1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V200" s="36"/>
      <c r="W200" s="36"/>
      <c r="X200" s="36"/>
      <c r="Y200" s="36"/>
      <c r="Z200" s="36"/>
      <c r="AA200" s="4"/>
    </row>
    <row r="201" spans="1:27" s="3" customFormat="1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V201" s="36"/>
      <c r="W201" s="36"/>
      <c r="X201" s="36"/>
      <c r="Y201" s="36"/>
      <c r="Z201" s="36"/>
      <c r="AA201" s="4"/>
    </row>
    <row r="202" spans="1:27" s="3" customFormat="1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V202" s="36"/>
      <c r="W202" s="36"/>
      <c r="X202" s="36"/>
      <c r="Y202" s="36"/>
      <c r="Z202" s="36"/>
      <c r="AA202" s="4"/>
    </row>
    <row r="203" spans="1:27" s="3" customFormat="1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V203" s="36"/>
      <c r="W203" s="36"/>
      <c r="X203" s="36"/>
      <c r="Y203" s="36"/>
      <c r="Z203" s="36"/>
      <c r="AA203" s="4"/>
    </row>
    <row r="204" spans="1:27" s="3" customFormat="1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V204" s="36"/>
      <c r="W204" s="36"/>
      <c r="X204" s="36"/>
      <c r="Y204" s="36"/>
      <c r="Z204" s="36"/>
      <c r="AA204" s="4"/>
    </row>
    <row r="205" spans="1:27" s="3" customFormat="1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V205" s="36"/>
      <c r="W205" s="36"/>
      <c r="X205" s="36"/>
      <c r="Y205" s="36"/>
      <c r="Z205" s="36"/>
      <c r="AA205" s="4"/>
    </row>
    <row r="206" spans="1:27" s="3" customFormat="1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V206" s="36"/>
      <c r="W206" s="36"/>
      <c r="X206" s="36"/>
      <c r="Y206" s="36"/>
      <c r="Z206" s="36"/>
      <c r="AA206" s="4"/>
    </row>
    <row r="207" spans="1:27" s="3" customFormat="1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V207" s="36"/>
      <c r="W207" s="36"/>
      <c r="X207" s="36"/>
      <c r="Y207" s="36"/>
      <c r="Z207" s="36"/>
      <c r="AA207" s="4"/>
    </row>
    <row r="208" spans="1:27" s="3" customFormat="1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V208" s="36"/>
      <c r="W208" s="36"/>
      <c r="X208" s="36"/>
      <c r="Y208" s="36"/>
      <c r="Z208" s="36"/>
      <c r="AA208" s="4"/>
    </row>
    <row r="209" spans="1:27" s="3" customFormat="1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V209" s="36"/>
      <c r="W209" s="36"/>
      <c r="X209" s="36"/>
      <c r="Y209" s="36"/>
      <c r="Z209" s="36"/>
      <c r="AA209" s="4"/>
    </row>
    <row r="210" spans="1:27" s="3" customFormat="1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V210" s="36"/>
      <c r="W210" s="36"/>
      <c r="X210" s="36"/>
      <c r="Y210" s="36"/>
      <c r="Z210" s="36"/>
      <c r="AA210" s="4"/>
    </row>
    <row r="211" spans="1:27" s="3" customFormat="1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V211" s="36"/>
      <c r="W211" s="36"/>
      <c r="X211" s="36"/>
      <c r="Y211" s="36"/>
      <c r="Z211" s="36"/>
      <c r="AA211" s="4"/>
    </row>
    <row r="212" spans="1:27" s="3" customFormat="1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V212" s="36"/>
      <c r="W212" s="36"/>
      <c r="X212" s="36"/>
      <c r="Y212" s="36"/>
      <c r="Z212" s="36"/>
      <c r="AA212" s="4"/>
    </row>
    <row r="213" spans="1:27" s="3" customFormat="1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V213" s="36"/>
      <c r="W213" s="36"/>
      <c r="X213" s="36"/>
      <c r="Y213" s="36"/>
      <c r="Z213" s="36"/>
      <c r="AA213" s="4"/>
    </row>
    <row r="214" spans="1:27" s="3" customFormat="1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V214" s="36"/>
      <c r="W214" s="36"/>
      <c r="X214" s="36"/>
      <c r="Y214" s="36"/>
      <c r="Z214" s="36"/>
      <c r="AA214" s="4"/>
    </row>
    <row r="215" spans="1:27" s="3" customFormat="1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V215" s="36"/>
      <c r="W215" s="36"/>
      <c r="X215" s="36"/>
      <c r="Y215" s="36"/>
      <c r="Z215" s="36"/>
      <c r="AA215" s="4"/>
    </row>
    <row r="216" spans="1:27" s="3" customFormat="1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V216" s="36"/>
      <c r="W216" s="36"/>
      <c r="X216" s="36"/>
      <c r="Y216" s="36"/>
      <c r="Z216" s="36"/>
      <c r="AA216" s="4"/>
    </row>
    <row r="217" spans="1:27" s="3" customFormat="1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V217" s="36"/>
      <c r="W217" s="36"/>
      <c r="X217" s="36"/>
      <c r="Y217" s="36"/>
      <c r="Z217" s="36"/>
      <c r="AA217" s="4"/>
    </row>
    <row r="218" spans="1:27" s="3" customFormat="1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V218" s="36"/>
      <c r="W218" s="36"/>
      <c r="X218" s="36"/>
      <c r="Y218" s="36"/>
      <c r="Z218" s="36"/>
      <c r="AA218" s="4"/>
    </row>
    <row r="219" spans="1:27" s="3" customFormat="1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V219" s="36"/>
      <c r="W219" s="36"/>
      <c r="X219" s="36"/>
      <c r="Y219" s="36"/>
      <c r="Z219" s="36"/>
      <c r="AA219" s="4"/>
    </row>
    <row r="220" spans="1:27" s="3" customFormat="1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V220" s="36"/>
      <c r="W220" s="36"/>
      <c r="X220" s="36"/>
      <c r="Y220" s="36"/>
      <c r="Z220" s="36"/>
      <c r="AA220" s="4"/>
    </row>
    <row r="221" spans="1:27" s="3" customFormat="1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V221" s="36"/>
      <c r="W221" s="36"/>
      <c r="X221" s="36"/>
      <c r="Y221" s="36"/>
      <c r="Z221" s="36"/>
      <c r="AA221" s="4"/>
    </row>
    <row r="222" spans="1:27" s="3" customFormat="1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V222" s="36"/>
      <c r="W222" s="36"/>
      <c r="X222" s="36"/>
      <c r="Y222" s="36"/>
      <c r="Z222" s="36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2021-02-23T09:36:01Z</cp:lastPrinted>
  <dcterms:created xsi:type="dcterms:W3CDTF">2015-12-01T07:17:04Z</dcterms:created>
  <dcterms:modified xsi:type="dcterms:W3CDTF">2021-02-23T09:37:24Z</dcterms:modified>
  <cp:category/>
  <cp:version/>
  <cp:contentType/>
  <cp:contentStatus/>
</cp:coreProperties>
</file>